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mfs01\校務用\R02南富小\03 スクールカレンダー\"/>
    </mc:Choice>
  </mc:AlternateContent>
  <bookViews>
    <workbookView xWindow="0" yWindow="7728" windowWidth="7392" windowHeight="1236" tabRatio="836" firstSheet="2" activeTab="19"/>
  </bookViews>
  <sheets>
    <sheet name="保護者" sheetId="34" r:id="rId1"/>
    <sheet name="スクールカレンダー" sheetId="22" r:id="rId2"/>
    <sheet name="時数配分" sheetId="29" r:id="rId3"/>
    <sheet name="教科別時数" sheetId="28" r:id="rId4"/>
    <sheet name="４月" sheetId="1" r:id="rId5"/>
    <sheet name="５月" sheetId="8" r:id="rId6"/>
    <sheet name="６月" sheetId="9" r:id="rId7"/>
    <sheet name="７月" sheetId="10" r:id="rId8"/>
    <sheet name="８月" sheetId="11" r:id="rId9"/>
    <sheet name="９月" sheetId="12" r:id="rId10"/>
    <sheet name="１０月" sheetId="13" r:id="rId11"/>
    <sheet name="１１月" sheetId="14" r:id="rId12"/>
    <sheet name="１２月" sheetId="15" r:id="rId13"/>
    <sheet name="１月" sheetId="16" r:id="rId14"/>
    <sheet name="２月" sheetId="17" r:id="rId15"/>
    <sheet name="３月" sheetId="18" r:id="rId16"/>
    <sheet name="授業日数" sheetId="19" r:id="rId17"/>
    <sheet name="行事" sheetId="24" state="hidden" r:id="rId18"/>
    <sheet name="ク・児" sheetId="25" state="hidden" r:id="rId19"/>
    <sheet name="月別予定数" sheetId="21" r:id="rId20"/>
    <sheet name="行事 (2)" sheetId="37" r:id="rId21"/>
    <sheet name="ク・児 (2)" sheetId="36" r:id="rId22"/>
    <sheet name="月別予定数 (2)" sheetId="27" r:id="rId23"/>
    <sheet name="時数配分 (2)" sheetId="31" r:id="rId24"/>
    <sheet name="国・書配分" sheetId="35" r:id="rId25"/>
  </sheets>
  <definedNames>
    <definedName name="_xlnm.Print_Area" localSheetId="1">スクールカレンダー!$A$1:$AJ$47</definedName>
    <definedName name="_xlnm.Print_Area" localSheetId="3">教科別時数!$A$1:$U$32</definedName>
    <definedName name="_xlnm.Print_Area" localSheetId="0">保護者!$A$1:$AJ$47</definedName>
  </definedNames>
  <calcPr calcId="162913"/>
</workbook>
</file>

<file path=xl/calcChain.xml><?xml version="1.0" encoding="utf-8"?>
<calcChain xmlns="http://schemas.openxmlformats.org/spreadsheetml/2006/main">
  <c r="T58" i="29" l="1"/>
  <c r="D26" i="1" l="1"/>
  <c r="D12" i="9"/>
  <c r="D9" i="13"/>
  <c r="D24" i="1" l="1"/>
  <c r="D28" i="15" l="1"/>
  <c r="AG13" i="29" l="1"/>
  <c r="C38" i="29" l="1"/>
  <c r="C37" i="29"/>
  <c r="C36" i="29"/>
  <c r="D55" i="29"/>
  <c r="D58" i="29" s="1"/>
  <c r="D56" i="29"/>
  <c r="D57" i="29"/>
  <c r="C39" i="29" l="1"/>
  <c r="D5" i="9"/>
  <c r="D32" i="8"/>
  <c r="Q34" i="17" l="1"/>
  <c r="E17" i="19"/>
  <c r="F17" i="19"/>
  <c r="G17" i="19"/>
  <c r="H17" i="19"/>
  <c r="I17" i="19"/>
  <c r="D17" i="19"/>
  <c r="E16" i="19"/>
  <c r="F16" i="19"/>
  <c r="G16" i="19"/>
  <c r="H16" i="19"/>
  <c r="I16" i="19"/>
  <c r="D16" i="19"/>
  <c r="E15" i="19"/>
  <c r="F15" i="19"/>
  <c r="G15" i="19"/>
  <c r="H15" i="19"/>
  <c r="I15" i="19"/>
  <c r="D15" i="19"/>
  <c r="E14" i="19"/>
  <c r="F14" i="19"/>
  <c r="G14" i="19"/>
  <c r="H14" i="19"/>
  <c r="I14" i="19"/>
  <c r="D14" i="19"/>
  <c r="E13" i="19"/>
  <c r="F13" i="19"/>
  <c r="G13" i="19"/>
  <c r="H13" i="19"/>
  <c r="I13" i="19"/>
  <c r="D13" i="19"/>
  <c r="E12" i="19"/>
  <c r="F12" i="19"/>
  <c r="G12" i="19"/>
  <c r="H12" i="19"/>
  <c r="I12" i="19"/>
  <c r="D12" i="19"/>
  <c r="E11" i="19"/>
  <c r="F11" i="19"/>
  <c r="G11" i="19"/>
  <c r="H11" i="19"/>
  <c r="I11" i="19"/>
  <c r="D11" i="19"/>
  <c r="E10" i="19"/>
  <c r="F10" i="19"/>
  <c r="G10" i="19"/>
  <c r="H10" i="19"/>
  <c r="I10" i="19"/>
  <c r="D10" i="19"/>
  <c r="E9" i="19"/>
  <c r="F9" i="19"/>
  <c r="G9" i="19"/>
  <c r="H9" i="19"/>
  <c r="I9" i="19"/>
  <c r="D9" i="19"/>
  <c r="E8" i="19"/>
  <c r="F8" i="19"/>
  <c r="G8" i="19"/>
  <c r="H8" i="19"/>
  <c r="I8" i="19"/>
  <c r="D8" i="19"/>
  <c r="E7" i="19"/>
  <c r="F7" i="19"/>
  <c r="G7" i="19"/>
  <c r="H7" i="19"/>
  <c r="I7" i="19"/>
  <c r="D7" i="19"/>
  <c r="E6" i="19"/>
  <c r="F6" i="19"/>
  <c r="G6" i="19"/>
  <c r="H6" i="19"/>
  <c r="I6" i="19"/>
  <c r="D6" i="19"/>
  <c r="U55" i="29" l="1"/>
  <c r="U56" i="29"/>
  <c r="U57" i="29"/>
  <c r="U36" i="29"/>
  <c r="U39" i="29" s="1"/>
  <c r="U37" i="29"/>
  <c r="U38" i="29"/>
  <c r="AD6" i="29"/>
  <c r="U17" i="29"/>
  <c r="U20" i="29" s="1"/>
  <c r="U18" i="29"/>
  <c r="U19" i="29"/>
  <c r="D36" i="29"/>
  <c r="D37" i="29"/>
  <c r="D38" i="29"/>
  <c r="D17" i="29"/>
  <c r="D18" i="29"/>
  <c r="D19" i="29"/>
  <c r="V36" i="29"/>
  <c r="V52" i="29"/>
  <c r="V14" i="29"/>
  <c r="C17" i="29"/>
  <c r="D39" i="29" l="1"/>
  <c r="D20" i="29"/>
  <c r="D17" i="18"/>
  <c r="D18" i="18"/>
  <c r="D19" i="18"/>
  <c r="D20" i="18"/>
  <c r="D21" i="18"/>
  <c r="D22" i="18"/>
  <c r="AB38" i="29" l="1"/>
  <c r="AB37" i="29"/>
  <c r="AB36" i="29"/>
  <c r="AB39" i="29" l="1"/>
  <c r="D11" i="17"/>
  <c r="D16" i="13" l="1"/>
  <c r="D19" i="8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7" i="1"/>
  <c r="D28" i="1"/>
  <c r="D29" i="1"/>
  <c r="D30" i="1"/>
  <c r="D31" i="1"/>
  <c r="D32" i="1"/>
  <c r="D33" i="1"/>
  <c r="N14" i="29" l="1"/>
  <c r="L14" i="29"/>
  <c r="J14" i="29"/>
  <c r="I14" i="29"/>
  <c r="H14" i="29"/>
  <c r="F14" i="29"/>
  <c r="N9" i="29"/>
  <c r="M9" i="29"/>
  <c r="L9" i="29"/>
  <c r="J9" i="29"/>
  <c r="I9" i="29"/>
  <c r="H9" i="29"/>
  <c r="F9" i="29"/>
  <c r="N11" i="29"/>
  <c r="L11" i="29"/>
  <c r="J11" i="29"/>
  <c r="I11" i="29"/>
  <c r="H11" i="29"/>
  <c r="F11" i="29"/>
  <c r="N5" i="29"/>
  <c r="L5" i="29"/>
  <c r="AG49" i="29" l="1"/>
  <c r="AF49" i="29"/>
  <c r="AE49" i="29"/>
  <c r="AD49" i="29"/>
  <c r="AC49" i="29"/>
  <c r="AA49" i="29"/>
  <c r="Z49" i="29"/>
  <c r="W49" i="29"/>
  <c r="AG54" i="29"/>
  <c r="AF54" i="29"/>
  <c r="AE54" i="29"/>
  <c r="AD54" i="29"/>
  <c r="AC54" i="29"/>
  <c r="W54" i="29"/>
  <c r="V54" i="29"/>
  <c r="AG52" i="29"/>
  <c r="AF52" i="29"/>
  <c r="AE52" i="29"/>
  <c r="AD52" i="29"/>
  <c r="AC52" i="29"/>
  <c r="W52" i="29"/>
  <c r="AG47" i="29"/>
  <c r="AF47" i="29"/>
  <c r="AE47" i="29"/>
  <c r="AD47" i="29"/>
  <c r="AC47" i="29"/>
  <c r="AB47" i="29"/>
  <c r="AA47" i="29"/>
  <c r="W47" i="29"/>
  <c r="AC30" i="29"/>
  <c r="AA29" i="29"/>
  <c r="AC31" i="29"/>
  <c r="AG35" i="29"/>
  <c r="AF35" i="29"/>
  <c r="AE35" i="29"/>
  <c r="AD35" i="29"/>
  <c r="AC35" i="29"/>
  <c r="W35" i="29"/>
  <c r="V35" i="29"/>
  <c r="AG30" i="29"/>
  <c r="AF30" i="29"/>
  <c r="AE30" i="29"/>
  <c r="AD30" i="29"/>
  <c r="AA30" i="29"/>
  <c r="W30" i="29"/>
  <c r="AG33" i="29"/>
  <c r="AF33" i="29"/>
  <c r="AE33" i="29"/>
  <c r="AD33" i="29"/>
  <c r="AC33" i="29"/>
  <c r="W33" i="29"/>
  <c r="AG28" i="29"/>
  <c r="AF28" i="29"/>
  <c r="AE28" i="29"/>
  <c r="AD28" i="29"/>
  <c r="AC28" i="29"/>
  <c r="AA28" i="29"/>
  <c r="W28" i="29"/>
  <c r="AF16" i="29"/>
  <c r="AE16" i="29"/>
  <c r="AD16" i="29"/>
  <c r="AC16" i="29"/>
  <c r="W16" i="29"/>
  <c r="AF14" i="29"/>
  <c r="AE14" i="29"/>
  <c r="AD14" i="29"/>
  <c r="AC14" i="29"/>
  <c r="Z14" i="29"/>
  <c r="W14" i="29"/>
  <c r="AG11" i="29"/>
  <c r="AF11" i="29"/>
  <c r="AE11" i="29"/>
  <c r="AD11" i="29"/>
  <c r="AC11" i="29"/>
  <c r="W11" i="29"/>
  <c r="V11" i="29"/>
  <c r="V10" i="29"/>
  <c r="AG9" i="29"/>
  <c r="AF9" i="29"/>
  <c r="AE9" i="29"/>
  <c r="AD9" i="29"/>
  <c r="AC9" i="29"/>
  <c r="Z9" i="29"/>
  <c r="W9" i="29"/>
  <c r="V9" i="29"/>
  <c r="O48" i="29"/>
  <c r="N48" i="29"/>
  <c r="M48" i="29"/>
  <c r="L48" i="29"/>
  <c r="G48" i="29"/>
  <c r="F48" i="29"/>
  <c r="E54" i="29"/>
  <c r="E53" i="29"/>
  <c r="E52" i="29"/>
  <c r="E48" i="29"/>
  <c r="O54" i="29"/>
  <c r="O53" i="29"/>
  <c r="O52" i="29"/>
  <c r="O47" i="29"/>
  <c r="O51" i="29"/>
  <c r="O50" i="29"/>
  <c r="M47" i="29"/>
  <c r="O49" i="29"/>
  <c r="N49" i="29"/>
  <c r="M49" i="29"/>
  <c r="L49" i="29"/>
  <c r="F49" i="29"/>
  <c r="E49" i="29"/>
  <c r="N47" i="29"/>
  <c r="L47" i="29"/>
  <c r="I47" i="29"/>
  <c r="F47" i="29"/>
  <c r="E47" i="29"/>
  <c r="M30" i="29"/>
  <c r="L30" i="29"/>
  <c r="J30" i="29"/>
  <c r="I30" i="29"/>
  <c r="H30" i="29"/>
  <c r="F30" i="29"/>
  <c r="M28" i="29"/>
  <c r="L28" i="29"/>
  <c r="J28" i="29"/>
  <c r="I28" i="29"/>
  <c r="H28" i="29"/>
  <c r="F28" i="29"/>
  <c r="M33" i="29"/>
  <c r="L33" i="29"/>
  <c r="J33" i="29"/>
  <c r="I33" i="29"/>
  <c r="H33" i="29"/>
  <c r="F33" i="29"/>
  <c r="M35" i="29"/>
  <c r="L35" i="29"/>
  <c r="J35" i="29"/>
  <c r="I35" i="29"/>
  <c r="H35" i="29"/>
  <c r="F35" i="29"/>
  <c r="D9" i="9" l="1"/>
  <c r="D11" i="9"/>
  <c r="D21" i="11"/>
  <c r="AH54" i="29" l="1"/>
  <c r="AG53" i="29"/>
  <c r="AF53" i="29"/>
  <c r="AE53" i="29"/>
  <c r="AD53" i="29"/>
  <c r="AC53" i="29"/>
  <c r="W53" i="29"/>
  <c r="V53" i="29"/>
  <c r="V57" i="29" s="1"/>
  <c r="AH52" i="29"/>
  <c r="AG51" i="29"/>
  <c r="AF51" i="29"/>
  <c r="AE51" i="29"/>
  <c r="AD51" i="29"/>
  <c r="AC51" i="29"/>
  <c r="AA51" i="29"/>
  <c r="W51" i="29"/>
  <c r="AG50" i="29"/>
  <c r="AF50" i="29"/>
  <c r="AE50" i="29"/>
  <c r="AD50" i="29"/>
  <c r="W50" i="29"/>
  <c r="AH49" i="29"/>
  <c r="AG48" i="29"/>
  <c r="AF48" i="29"/>
  <c r="AE48" i="29"/>
  <c r="AD48" i="29"/>
  <c r="AC48" i="29"/>
  <c r="X48" i="29"/>
  <c r="W48" i="29"/>
  <c r="V48" i="29"/>
  <c r="V56" i="29" s="1"/>
  <c r="AH47" i="29"/>
  <c r="AG46" i="29"/>
  <c r="AF46" i="29"/>
  <c r="AE46" i="29"/>
  <c r="AD46" i="29"/>
  <c r="AC46" i="29"/>
  <c r="Z46" i="29"/>
  <c r="X46" i="29"/>
  <c r="W46" i="29"/>
  <c r="AH46" i="29"/>
  <c r="AG45" i="29"/>
  <c r="AF45" i="29"/>
  <c r="AE45" i="29"/>
  <c r="AD45" i="29"/>
  <c r="AC45" i="29"/>
  <c r="AB45" i="29"/>
  <c r="AA45" i="29"/>
  <c r="Z45" i="29"/>
  <c r="AH45" i="29" s="1"/>
  <c r="X45" i="29"/>
  <c r="W45" i="29"/>
  <c r="AG44" i="29"/>
  <c r="AF44" i="29"/>
  <c r="AE44" i="29"/>
  <c r="AD44" i="29"/>
  <c r="AC44" i="29"/>
  <c r="AA44" i="29"/>
  <c r="X44" i="29"/>
  <c r="W44" i="29"/>
  <c r="V44" i="29"/>
  <c r="V55" i="29" s="1"/>
  <c r="AG43" i="29"/>
  <c r="AF43" i="29"/>
  <c r="AE43" i="29"/>
  <c r="AD43" i="29"/>
  <c r="AC43" i="29"/>
  <c r="Z43" i="29"/>
  <c r="X43" i="29"/>
  <c r="W43" i="29"/>
  <c r="AH28" i="29"/>
  <c r="AA36" i="29"/>
  <c r="AH35" i="29"/>
  <c r="AH33" i="29"/>
  <c r="AH30" i="29"/>
  <c r="AG34" i="29"/>
  <c r="AG38" i="29" s="1"/>
  <c r="AG32" i="29"/>
  <c r="AG31" i="29"/>
  <c r="AG29" i="29"/>
  <c r="AG27" i="29"/>
  <c r="AG26" i="29"/>
  <c r="AG25" i="29"/>
  <c r="AG24" i="29"/>
  <c r="AC34" i="29"/>
  <c r="AC32" i="29"/>
  <c r="AC29" i="29"/>
  <c r="AC27" i="29"/>
  <c r="AC26" i="29"/>
  <c r="AC25" i="29"/>
  <c r="AC24" i="29"/>
  <c r="AA32" i="29"/>
  <c r="AA37" i="29" s="1"/>
  <c r="Z32" i="29"/>
  <c r="Z37" i="29" s="1"/>
  <c r="Z26" i="29"/>
  <c r="Z24" i="29"/>
  <c r="V34" i="29"/>
  <c r="V38" i="29" s="1"/>
  <c r="V32" i="29"/>
  <c r="V29" i="29"/>
  <c r="V37" i="29" s="1"/>
  <c r="T37" i="29"/>
  <c r="T36" i="29"/>
  <c r="AF34" i="29"/>
  <c r="AE34" i="29"/>
  <c r="AD34" i="29"/>
  <c r="X34" i="29"/>
  <c r="W34" i="29"/>
  <c r="AF32" i="29"/>
  <c r="AE32" i="29"/>
  <c r="AD32" i="29"/>
  <c r="X32" i="29"/>
  <c r="W32" i="29"/>
  <c r="AF31" i="29"/>
  <c r="AE31" i="29"/>
  <c r="AD31" i="29"/>
  <c r="X31" i="29"/>
  <c r="W31" i="29"/>
  <c r="AF29" i="29"/>
  <c r="AE29" i="29"/>
  <c r="AD29" i="29"/>
  <c r="X29" i="29"/>
  <c r="W29" i="29"/>
  <c r="AF27" i="29"/>
  <c r="AE27" i="29"/>
  <c r="AD27" i="29"/>
  <c r="X27" i="29"/>
  <c r="W27" i="29"/>
  <c r="AF26" i="29"/>
  <c r="AE26" i="29"/>
  <c r="AD26" i="29"/>
  <c r="X26" i="29"/>
  <c r="W26" i="29"/>
  <c r="AF25" i="29"/>
  <c r="AE25" i="29"/>
  <c r="AD25" i="29"/>
  <c r="X25" i="29"/>
  <c r="W25" i="29"/>
  <c r="AF24" i="29"/>
  <c r="AE24" i="29"/>
  <c r="AD24" i="29"/>
  <c r="X24" i="29"/>
  <c r="W24" i="29"/>
  <c r="AH16" i="29"/>
  <c r="AH14" i="29"/>
  <c r="AH11" i="29"/>
  <c r="AH9" i="29"/>
  <c r="X15" i="29"/>
  <c r="X13" i="29"/>
  <c r="X12" i="29"/>
  <c r="AH12" i="29" s="1"/>
  <c r="X10" i="29"/>
  <c r="AH10" i="29" s="1"/>
  <c r="X8" i="29"/>
  <c r="X7" i="29"/>
  <c r="X6" i="29"/>
  <c r="X5" i="29"/>
  <c r="V12" i="29"/>
  <c r="V8" i="29"/>
  <c r="V7" i="29"/>
  <c r="V6" i="29"/>
  <c r="AG15" i="29"/>
  <c r="AG19" i="29" s="1"/>
  <c r="AF15" i="29"/>
  <c r="AE15" i="29"/>
  <c r="AD15" i="29"/>
  <c r="AC15" i="29"/>
  <c r="W15" i="29"/>
  <c r="AF13" i="29"/>
  <c r="AE13" i="29"/>
  <c r="AD13" i="29"/>
  <c r="AC13" i="29"/>
  <c r="W13" i="29"/>
  <c r="AG12" i="29"/>
  <c r="AF12" i="29"/>
  <c r="AE12" i="29"/>
  <c r="AD12" i="29"/>
  <c r="AC12" i="29"/>
  <c r="W12" i="29"/>
  <c r="AG10" i="29"/>
  <c r="AF10" i="29"/>
  <c r="AE10" i="29"/>
  <c r="AD10" i="29"/>
  <c r="AC10" i="29"/>
  <c r="Z10" i="29"/>
  <c r="W10" i="29"/>
  <c r="AG8" i="29"/>
  <c r="AF8" i="29"/>
  <c r="AE8" i="29"/>
  <c r="AD8" i="29"/>
  <c r="AC8" i="29"/>
  <c r="W8" i="29"/>
  <c r="AG7" i="29"/>
  <c r="AF7" i="29"/>
  <c r="AE7" i="29"/>
  <c r="AD7" i="29"/>
  <c r="AC7" i="29"/>
  <c r="W7" i="29"/>
  <c r="AG6" i="29"/>
  <c r="AF6" i="29"/>
  <c r="AE6" i="29"/>
  <c r="AC6" i="29"/>
  <c r="W6" i="29"/>
  <c r="AG5" i="29"/>
  <c r="AF5" i="29"/>
  <c r="AE5" i="29"/>
  <c r="AC5" i="29"/>
  <c r="W5" i="29"/>
  <c r="P53" i="29"/>
  <c r="P57" i="29" s="1"/>
  <c r="P50" i="29"/>
  <c r="P56" i="29" s="1"/>
  <c r="P46" i="29"/>
  <c r="P45" i="29"/>
  <c r="P44" i="29"/>
  <c r="P43" i="29"/>
  <c r="O46" i="29"/>
  <c r="O45" i="29"/>
  <c r="O44" i="29"/>
  <c r="O43" i="29"/>
  <c r="L54" i="29"/>
  <c r="L53" i="29"/>
  <c r="L52" i="29"/>
  <c r="L51" i="29"/>
  <c r="L50" i="29"/>
  <c r="L46" i="29"/>
  <c r="L45" i="29"/>
  <c r="L44" i="29"/>
  <c r="L43" i="29"/>
  <c r="J43" i="29"/>
  <c r="I46" i="29"/>
  <c r="G53" i="29"/>
  <c r="G52" i="29"/>
  <c r="G51" i="29"/>
  <c r="G50" i="29"/>
  <c r="G46" i="29"/>
  <c r="G45" i="29"/>
  <c r="G44" i="29"/>
  <c r="G43" i="29"/>
  <c r="F53" i="29"/>
  <c r="F51" i="29"/>
  <c r="E51" i="29"/>
  <c r="F50" i="29"/>
  <c r="F46" i="29"/>
  <c r="F45" i="29"/>
  <c r="F44" i="29"/>
  <c r="F43" i="29"/>
  <c r="E50" i="29"/>
  <c r="E46" i="29"/>
  <c r="E45" i="29"/>
  <c r="E44" i="29"/>
  <c r="E43" i="29"/>
  <c r="N54" i="29"/>
  <c r="M54" i="29"/>
  <c r="N53" i="29"/>
  <c r="M53" i="29"/>
  <c r="N52" i="29"/>
  <c r="M52" i="29"/>
  <c r="N51" i="29"/>
  <c r="M51" i="29"/>
  <c r="N50" i="29"/>
  <c r="M50" i="29"/>
  <c r="N46" i="29"/>
  <c r="M46" i="29"/>
  <c r="N45" i="29"/>
  <c r="M45" i="29"/>
  <c r="N44" i="29"/>
  <c r="M44" i="29"/>
  <c r="N43" i="29"/>
  <c r="F34" i="29"/>
  <c r="F32" i="29"/>
  <c r="F31" i="29"/>
  <c r="F29" i="29"/>
  <c r="F27" i="29"/>
  <c r="F26" i="29"/>
  <c r="F25" i="29"/>
  <c r="F24" i="29"/>
  <c r="N24" i="29"/>
  <c r="M24" i="29"/>
  <c r="L24" i="29"/>
  <c r="J24" i="29"/>
  <c r="I24" i="29"/>
  <c r="H24" i="29"/>
  <c r="M34" i="29"/>
  <c r="L34" i="29"/>
  <c r="J34" i="29"/>
  <c r="I34" i="29"/>
  <c r="H34" i="29"/>
  <c r="M32" i="29"/>
  <c r="L32" i="29"/>
  <c r="J32" i="29"/>
  <c r="I32" i="29"/>
  <c r="H32" i="29"/>
  <c r="M31" i="29"/>
  <c r="L31" i="29"/>
  <c r="J31" i="29"/>
  <c r="I31" i="29"/>
  <c r="H31" i="29"/>
  <c r="M29" i="29"/>
  <c r="L29" i="29"/>
  <c r="J29" i="29"/>
  <c r="I29" i="29"/>
  <c r="H29" i="29"/>
  <c r="M27" i="29"/>
  <c r="L27" i="29"/>
  <c r="J27" i="29"/>
  <c r="I27" i="29"/>
  <c r="H27" i="29"/>
  <c r="N26" i="29"/>
  <c r="M26" i="29"/>
  <c r="L26" i="29"/>
  <c r="J26" i="29"/>
  <c r="I26" i="29"/>
  <c r="H26" i="29"/>
  <c r="N25" i="29"/>
  <c r="M25" i="29"/>
  <c r="L25" i="29"/>
  <c r="J25" i="29"/>
  <c r="I25" i="29"/>
  <c r="H25" i="29"/>
  <c r="N6" i="29"/>
  <c r="N7" i="29"/>
  <c r="N8" i="29"/>
  <c r="N10" i="29"/>
  <c r="N12" i="29"/>
  <c r="N13" i="29"/>
  <c r="N15" i="29"/>
  <c r="N16" i="29"/>
  <c r="M7" i="29"/>
  <c r="L16" i="29"/>
  <c r="L15" i="29"/>
  <c r="L13" i="29"/>
  <c r="L12" i="29"/>
  <c r="L10" i="29"/>
  <c r="L8" i="29"/>
  <c r="L7" i="29"/>
  <c r="L6" i="29"/>
  <c r="J6" i="29"/>
  <c r="J7" i="29"/>
  <c r="J8" i="29"/>
  <c r="J10" i="29"/>
  <c r="J12" i="29"/>
  <c r="J13" i="29"/>
  <c r="J15" i="29"/>
  <c r="I15" i="29"/>
  <c r="I13" i="29"/>
  <c r="I12" i="29"/>
  <c r="I10" i="29"/>
  <c r="I8" i="29"/>
  <c r="I7" i="29"/>
  <c r="I6" i="29"/>
  <c r="H15" i="29"/>
  <c r="H13" i="29"/>
  <c r="H12" i="29"/>
  <c r="H10" i="29"/>
  <c r="H8" i="29"/>
  <c r="H7" i="29"/>
  <c r="H6" i="29"/>
  <c r="F15" i="29"/>
  <c r="F13" i="29"/>
  <c r="F12" i="29"/>
  <c r="F10" i="29"/>
  <c r="F8" i="29"/>
  <c r="F7" i="29"/>
  <c r="F6" i="29"/>
  <c r="AH43" i="29" l="1"/>
  <c r="V39" i="29"/>
  <c r="W36" i="29"/>
  <c r="AF37" i="29"/>
  <c r="Z36" i="29"/>
  <c r="AC37" i="29"/>
  <c r="AH5" i="29"/>
  <c r="AH7" i="29"/>
  <c r="AH8" i="29"/>
  <c r="AG18" i="29"/>
  <c r="AH15" i="29"/>
  <c r="AH19" i="29" s="1"/>
  <c r="X36" i="29"/>
  <c r="X37" i="29"/>
  <c r="AH25" i="29"/>
  <c r="AG36" i="29"/>
  <c r="AG17" i="29"/>
  <c r="AD36" i="29"/>
  <c r="AF36" i="29"/>
  <c r="AD37" i="29"/>
  <c r="W37" i="29"/>
  <c r="AH34" i="29"/>
  <c r="AH38" i="29" s="1"/>
  <c r="AH26" i="29"/>
  <c r="AH32" i="29"/>
  <c r="AC36" i="29"/>
  <c r="AG37" i="29"/>
  <c r="P55" i="29"/>
  <c r="AH6" i="29"/>
  <c r="AH13" i="29"/>
  <c r="AH18" i="29" s="1"/>
  <c r="AE36" i="29"/>
  <c r="AE37" i="29"/>
  <c r="AH27" i="29"/>
  <c r="AH51" i="29"/>
  <c r="AH29" i="29"/>
  <c r="AH44" i="29"/>
  <c r="AH24" i="29"/>
  <c r="AH48" i="29"/>
  <c r="AH53" i="29"/>
  <c r="P58" i="29"/>
  <c r="AG20" i="29" l="1"/>
  <c r="AG39" i="29"/>
  <c r="AH17" i="29"/>
  <c r="AH37" i="29"/>
  <c r="AH36" i="29"/>
  <c r="G7" i="21"/>
  <c r="Q54" i="29" l="1"/>
  <c r="Q50" i="29"/>
  <c r="Q49" i="29"/>
  <c r="Q48" i="29"/>
  <c r="Q46" i="29"/>
  <c r="Q45" i="29"/>
  <c r="Q44" i="29"/>
  <c r="Q47" i="29"/>
  <c r="Q51" i="29"/>
  <c r="Q52" i="29"/>
  <c r="Q43" i="29"/>
  <c r="B29" i="12" l="1"/>
  <c r="C29" i="12"/>
  <c r="D29" i="12"/>
  <c r="B30" i="12"/>
  <c r="C30" i="12"/>
  <c r="D30" i="12"/>
  <c r="D11" i="12"/>
  <c r="D28" i="10" l="1"/>
  <c r="Q35" i="10" l="1"/>
  <c r="Q35" i="8"/>
  <c r="B7" i="10"/>
  <c r="D27" i="13"/>
  <c r="D28" i="13"/>
  <c r="D29" i="13"/>
  <c r="D30" i="13"/>
  <c r="D31" i="13"/>
  <c r="D32" i="13"/>
  <c r="D33" i="13"/>
  <c r="D34" i="13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31" i="12"/>
  <c r="D32" i="12"/>
  <c r="D33" i="12"/>
  <c r="D31" i="1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9" i="10"/>
  <c r="D30" i="10"/>
  <c r="D31" i="10"/>
  <c r="D32" i="10"/>
  <c r="D33" i="10"/>
  <c r="D34" i="10"/>
  <c r="D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4" i="10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5" i="8"/>
  <c r="C6" i="8"/>
  <c r="C4" i="8"/>
  <c r="C28" i="1"/>
  <c r="C29" i="1"/>
  <c r="C30" i="1"/>
  <c r="C31" i="1"/>
  <c r="C32" i="1"/>
  <c r="C33" i="1"/>
  <c r="C27" i="1"/>
  <c r="Q35" i="13"/>
  <c r="Q34" i="12"/>
  <c r="Q35" i="18"/>
  <c r="Q35" i="16"/>
  <c r="Q35" i="15"/>
  <c r="Q34" i="14"/>
  <c r="Q35" i="11"/>
  <c r="Q34" i="9"/>
  <c r="Q34" i="1"/>
  <c r="D7" i="9"/>
  <c r="D8" i="9"/>
  <c r="Y34" i="1"/>
  <c r="G41" i="1" s="1"/>
  <c r="X34" i="1"/>
  <c r="F41" i="1" s="1"/>
  <c r="D5" i="12"/>
  <c r="D16" i="18"/>
  <c r="D18" i="28"/>
  <c r="G18" i="28"/>
  <c r="J18" i="28"/>
  <c r="M18" i="28"/>
  <c r="P18" i="28"/>
  <c r="S18" i="28"/>
  <c r="M7" i="27"/>
  <c r="N7" i="27"/>
  <c r="O7" i="27"/>
  <c r="M8" i="27"/>
  <c r="N8" i="27"/>
  <c r="M9" i="27"/>
  <c r="N9" i="27"/>
  <c r="M10" i="27"/>
  <c r="N10" i="27"/>
  <c r="M11" i="27"/>
  <c r="N11" i="27"/>
  <c r="M12" i="27"/>
  <c r="N12" i="27"/>
  <c r="M13" i="27"/>
  <c r="N13" i="27"/>
  <c r="M14" i="27"/>
  <c r="N14" i="27"/>
  <c r="M15" i="27"/>
  <c r="N15" i="27"/>
  <c r="M16" i="27"/>
  <c r="N16" i="27"/>
  <c r="M17" i="27"/>
  <c r="N17" i="27"/>
  <c r="M18" i="27"/>
  <c r="N18" i="27"/>
  <c r="M28" i="27"/>
  <c r="N28" i="27"/>
  <c r="O28" i="27"/>
  <c r="P28" i="27"/>
  <c r="Q28" i="27"/>
  <c r="R28" i="27"/>
  <c r="M29" i="27"/>
  <c r="N29" i="27"/>
  <c r="O29" i="27"/>
  <c r="P29" i="27"/>
  <c r="Q29" i="27"/>
  <c r="R29" i="27"/>
  <c r="M30" i="27"/>
  <c r="N30" i="27"/>
  <c r="O30" i="27"/>
  <c r="P30" i="27"/>
  <c r="Q30" i="27"/>
  <c r="R30" i="27"/>
  <c r="M31" i="27"/>
  <c r="N31" i="27"/>
  <c r="O31" i="27"/>
  <c r="P31" i="27"/>
  <c r="Q31" i="27"/>
  <c r="R31" i="27"/>
  <c r="M32" i="27"/>
  <c r="N32" i="27"/>
  <c r="O32" i="27"/>
  <c r="P32" i="27"/>
  <c r="Q32" i="27"/>
  <c r="R32" i="27"/>
  <c r="M33" i="27"/>
  <c r="N33" i="27"/>
  <c r="O33" i="27"/>
  <c r="P33" i="27"/>
  <c r="Q33" i="27"/>
  <c r="R33" i="27"/>
  <c r="M34" i="27"/>
  <c r="N34" i="27"/>
  <c r="O34" i="27"/>
  <c r="P34" i="27"/>
  <c r="Q34" i="27"/>
  <c r="R34" i="27"/>
  <c r="M35" i="27"/>
  <c r="N35" i="27"/>
  <c r="O35" i="27"/>
  <c r="P35" i="27"/>
  <c r="Q35" i="27"/>
  <c r="R35" i="27"/>
  <c r="M36" i="27"/>
  <c r="N36" i="27"/>
  <c r="O36" i="27"/>
  <c r="P36" i="27"/>
  <c r="Q36" i="27"/>
  <c r="R36" i="27"/>
  <c r="M37" i="27"/>
  <c r="N37" i="27"/>
  <c r="O37" i="27"/>
  <c r="P37" i="27"/>
  <c r="Q37" i="27"/>
  <c r="R37" i="27"/>
  <c r="M38" i="27"/>
  <c r="N38" i="27"/>
  <c r="O38" i="27"/>
  <c r="P38" i="27"/>
  <c r="Q38" i="27"/>
  <c r="R38" i="27"/>
  <c r="M39" i="27"/>
  <c r="N39" i="27"/>
  <c r="O39" i="27"/>
  <c r="P39" i="27"/>
  <c r="Q39" i="27"/>
  <c r="R39" i="27"/>
  <c r="D7" i="21"/>
  <c r="E7" i="21"/>
  <c r="F7" i="21"/>
  <c r="H7" i="21"/>
  <c r="I7" i="21"/>
  <c r="D8" i="21"/>
  <c r="E8" i="21"/>
  <c r="F8" i="21"/>
  <c r="G8" i="21"/>
  <c r="H8" i="21"/>
  <c r="I8" i="21"/>
  <c r="D9" i="21"/>
  <c r="E9" i="21"/>
  <c r="F9" i="21"/>
  <c r="G9" i="21"/>
  <c r="H9" i="21"/>
  <c r="I9" i="21"/>
  <c r="D10" i="21"/>
  <c r="E10" i="21"/>
  <c r="F10" i="21"/>
  <c r="G10" i="21"/>
  <c r="H10" i="21"/>
  <c r="I10" i="21"/>
  <c r="D11" i="21"/>
  <c r="E11" i="21"/>
  <c r="F11" i="21"/>
  <c r="G11" i="21"/>
  <c r="H11" i="21"/>
  <c r="I11" i="21"/>
  <c r="D12" i="21"/>
  <c r="E12" i="21"/>
  <c r="F12" i="21"/>
  <c r="G12" i="21"/>
  <c r="H12" i="21"/>
  <c r="I12" i="21"/>
  <c r="D13" i="21"/>
  <c r="E13" i="21"/>
  <c r="F13" i="21"/>
  <c r="G13" i="21"/>
  <c r="H13" i="21"/>
  <c r="I13" i="21"/>
  <c r="D14" i="21"/>
  <c r="E14" i="21"/>
  <c r="F14" i="21"/>
  <c r="G14" i="21"/>
  <c r="H14" i="21"/>
  <c r="I14" i="21"/>
  <c r="D15" i="21"/>
  <c r="E15" i="21"/>
  <c r="F15" i="21"/>
  <c r="G15" i="21"/>
  <c r="H15" i="21"/>
  <c r="I15" i="21"/>
  <c r="D16" i="21"/>
  <c r="E16" i="21"/>
  <c r="F16" i="21"/>
  <c r="G16" i="21"/>
  <c r="H16" i="21"/>
  <c r="I16" i="21"/>
  <c r="D17" i="21"/>
  <c r="E17" i="21"/>
  <c r="F17" i="21"/>
  <c r="G17" i="21"/>
  <c r="H17" i="21"/>
  <c r="I17" i="21"/>
  <c r="D18" i="21"/>
  <c r="E18" i="21"/>
  <c r="F18" i="21"/>
  <c r="G18" i="21"/>
  <c r="H18" i="21"/>
  <c r="I18" i="21"/>
  <c r="J18" i="19"/>
  <c r="K18" i="19"/>
  <c r="J19" i="19"/>
  <c r="K19" i="19"/>
  <c r="J20" i="19"/>
  <c r="J21" i="19" s="1"/>
  <c r="K20" i="19"/>
  <c r="M21" i="19"/>
  <c r="O21" i="19"/>
  <c r="B4" i="18"/>
  <c r="C4" i="18"/>
  <c r="D4" i="18"/>
  <c r="B5" i="18"/>
  <c r="C5" i="18"/>
  <c r="D5" i="18"/>
  <c r="B6" i="18"/>
  <c r="C6" i="18"/>
  <c r="D6" i="18"/>
  <c r="B7" i="18"/>
  <c r="C7" i="18"/>
  <c r="D7" i="18"/>
  <c r="B8" i="18"/>
  <c r="C8" i="18"/>
  <c r="D8" i="18"/>
  <c r="B9" i="18"/>
  <c r="C9" i="18"/>
  <c r="D9" i="18"/>
  <c r="B10" i="18"/>
  <c r="C10" i="18"/>
  <c r="D10" i="18"/>
  <c r="B11" i="18"/>
  <c r="C11" i="18"/>
  <c r="D11" i="18"/>
  <c r="B12" i="18"/>
  <c r="C12" i="18"/>
  <c r="D12" i="18"/>
  <c r="B13" i="18"/>
  <c r="C13" i="18"/>
  <c r="D13" i="18"/>
  <c r="B14" i="18"/>
  <c r="C14" i="18"/>
  <c r="D14" i="18"/>
  <c r="B15" i="18"/>
  <c r="C15" i="18"/>
  <c r="D15" i="18"/>
  <c r="B16" i="18"/>
  <c r="C16" i="18"/>
  <c r="B17" i="18"/>
  <c r="C17" i="18"/>
  <c r="B18" i="18"/>
  <c r="C18" i="18"/>
  <c r="B19" i="18"/>
  <c r="C19" i="18"/>
  <c r="B20" i="18"/>
  <c r="C20" i="18"/>
  <c r="B21" i="18"/>
  <c r="C21" i="18"/>
  <c r="B22" i="18"/>
  <c r="C22" i="18"/>
  <c r="B23" i="18"/>
  <c r="C23" i="18"/>
  <c r="D23" i="18"/>
  <c r="B24" i="18"/>
  <c r="C24" i="18"/>
  <c r="D24" i="18"/>
  <c r="B25" i="18"/>
  <c r="C25" i="18"/>
  <c r="D25" i="18"/>
  <c r="B26" i="18"/>
  <c r="C26" i="18"/>
  <c r="D26" i="18"/>
  <c r="B27" i="18"/>
  <c r="C27" i="18"/>
  <c r="D27" i="18"/>
  <c r="B28" i="18"/>
  <c r="C28" i="18"/>
  <c r="D28" i="18"/>
  <c r="B29" i="18"/>
  <c r="C29" i="18"/>
  <c r="D29" i="18"/>
  <c r="B30" i="18"/>
  <c r="C30" i="18"/>
  <c r="D30" i="18"/>
  <c r="B31" i="18"/>
  <c r="C31" i="18"/>
  <c r="D31" i="18"/>
  <c r="B32" i="18"/>
  <c r="C32" i="18"/>
  <c r="D32" i="18"/>
  <c r="B33" i="18"/>
  <c r="C33" i="18"/>
  <c r="D33" i="18"/>
  <c r="B34" i="18"/>
  <c r="C34" i="18"/>
  <c r="D34" i="18"/>
  <c r="X35" i="18"/>
  <c r="F42" i="18" s="1"/>
  <c r="M18" i="21" s="1"/>
  <c r="Y35" i="18"/>
  <c r="G42" i="18" s="1"/>
  <c r="N18" i="21" s="1"/>
  <c r="L35" i="35" s="1"/>
  <c r="Z35" i="18"/>
  <c r="H42" i="18" s="1"/>
  <c r="O18" i="21" s="1"/>
  <c r="AA35" i="18"/>
  <c r="I42" i="18" s="1"/>
  <c r="P18" i="21" s="1"/>
  <c r="AB35" i="18"/>
  <c r="J42" i="18" s="1"/>
  <c r="AC35" i="18"/>
  <c r="K42" i="18" s="1"/>
  <c r="AD35" i="18"/>
  <c r="AE35" i="18"/>
  <c r="AF35" i="18"/>
  <c r="AG35" i="18"/>
  <c r="I43" i="18" s="1"/>
  <c r="AH35" i="18"/>
  <c r="J43" i="18" s="1"/>
  <c r="H39" i="21" s="1"/>
  <c r="AI35" i="18"/>
  <c r="K43" i="18" s="1"/>
  <c r="I39" i="21" s="1"/>
  <c r="AJ35" i="18"/>
  <c r="F46" i="18" s="1"/>
  <c r="D18" i="27" s="1"/>
  <c r="AK35" i="18"/>
  <c r="G46" i="18" s="1"/>
  <c r="E18" i="27" s="1"/>
  <c r="AL35" i="18"/>
  <c r="H46" i="18" s="1"/>
  <c r="AM35" i="18"/>
  <c r="I46" i="18" s="1"/>
  <c r="G18" i="27" s="1"/>
  <c r="AN35" i="18"/>
  <c r="J46" i="18" s="1"/>
  <c r="H18" i="27" s="1"/>
  <c r="AO35" i="18"/>
  <c r="K46" i="18" s="1"/>
  <c r="I18" i="27" s="1"/>
  <c r="AP35" i="18"/>
  <c r="H47" i="18" s="1"/>
  <c r="AQ35" i="18"/>
  <c r="AR35" i="18"/>
  <c r="AS35" i="18"/>
  <c r="K47" i="18" s="1"/>
  <c r="R18" i="27" s="1"/>
  <c r="F43" i="18"/>
  <c r="G43" i="18"/>
  <c r="E39" i="21" s="1"/>
  <c r="H43" i="18"/>
  <c r="F39" i="21" s="1"/>
  <c r="O18" i="27"/>
  <c r="I47" i="18"/>
  <c r="P18" i="27" s="1"/>
  <c r="J47" i="18"/>
  <c r="Q18" i="27" s="1"/>
  <c r="B4" i="17"/>
  <c r="C4" i="17"/>
  <c r="D4" i="17"/>
  <c r="B5" i="17"/>
  <c r="C5" i="17"/>
  <c r="D5" i="17"/>
  <c r="B6" i="17"/>
  <c r="C6" i="17"/>
  <c r="D6" i="17"/>
  <c r="B7" i="17"/>
  <c r="C7" i="17"/>
  <c r="D7" i="17"/>
  <c r="B8" i="17"/>
  <c r="C8" i="17"/>
  <c r="D8" i="17"/>
  <c r="B9" i="17"/>
  <c r="C9" i="17"/>
  <c r="D9" i="17"/>
  <c r="B10" i="17"/>
  <c r="C10" i="17"/>
  <c r="D10" i="17"/>
  <c r="B11" i="17"/>
  <c r="C11" i="17"/>
  <c r="B12" i="17"/>
  <c r="C12" i="17"/>
  <c r="D12" i="17"/>
  <c r="B13" i="17"/>
  <c r="C13" i="17"/>
  <c r="D13" i="17"/>
  <c r="B14" i="17"/>
  <c r="C14" i="17"/>
  <c r="D14" i="17"/>
  <c r="B15" i="17"/>
  <c r="C15" i="17"/>
  <c r="D15" i="17"/>
  <c r="B16" i="17"/>
  <c r="C16" i="17"/>
  <c r="D16" i="17"/>
  <c r="B17" i="17"/>
  <c r="C17" i="17"/>
  <c r="D17" i="17"/>
  <c r="B18" i="17"/>
  <c r="C18" i="17"/>
  <c r="D18" i="17"/>
  <c r="B19" i="17"/>
  <c r="C19" i="17"/>
  <c r="D19" i="17"/>
  <c r="B20" i="17"/>
  <c r="C20" i="17"/>
  <c r="D20" i="17"/>
  <c r="B21" i="17"/>
  <c r="C21" i="17"/>
  <c r="D21" i="17"/>
  <c r="B22" i="17"/>
  <c r="C22" i="17"/>
  <c r="D22" i="17"/>
  <c r="B23" i="17"/>
  <c r="C23" i="17"/>
  <c r="D23" i="17"/>
  <c r="B24" i="17"/>
  <c r="C24" i="17"/>
  <c r="D24" i="17"/>
  <c r="B25" i="17"/>
  <c r="C25" i="17"/>
  <c r="D25" i="17"/>
  <c r="B26" i="17"/>
  <c r="C26" i="17"/>
  <c r="D26" i="17"/>
  <c r="B27" i="17"/>
  <c r="C27" i="17"/>
  <c r="D27" i="17"/>
  <c r="B28" i="17"/>
  <c r="C28" i="17"/>
  <c r="D28" i="17"/>
  <c r="B29" i="17"/>
  <c r="C29" i="17"/>
  <c r="D29" i="17"/>
  <c r="B30" i="17"/>
  <c r="C30" i="17"/>
  <c r="D30" i="17"/>
  <c r="B31" i="17"/>
  <c r="C31" i="17"/>
  <c r="D31" i="17"/>
  <c r="D33" i="17"/>
  <c r="X34" i="17"/>
  <c r="F41" i="17" s="1"/>
  <c r="Y34" i="17"/>
  <c r="G41" i="17" s="1"/>
  <c r="Z34" i="17"/>
  <c r="H41" i="17" s="1"/>
  <c r="O17" i="21" s="1"/>
  <c r="AA34" i="17"/>
  <c r="I41" i="17" s="1"/>
  <c r="P17" i="21" s="1"/>
  <c r="AB34" i="17"/>
  <c r="J41" i="17" s="1"/>
  <c r="Q17" i="21" s="1"/>
  <c r="AC34" i="17"/>
  <c r="K41" i="17" s="1"/>
  <c r="R17" i="21" s="1"/>
  <c r="AD34" i="17"/>
  <c r="AE34" i="17"/>
  <c r="AF34" i="17"/>
  <c r="AG34" i="17"/>
  <c r="AH34" i="17"/>
  <c r="AI34" i="17"/>
  <c r="K42" i="17" s="1"/>
  <c r="AJ34" i="17"/>
  <c r="F44" i="17" s="1"/>
  <c r="D17" i="27" s="1"/>
  <c r="AK34" i="17"/>
  <c r="G44" i="17" s="1"/>
  <c r="E17" i="27" s="1"/>
  <c r="AL34" i="17"/>
  <c r="H44" i="17" s="1"/>
  <c r="AM34" i="17"/>
  <c r="I44" i="17" s="1"/>
  <c r="AN34" i="17"/>
  <c r="J44" i="17" s="1"/>
  <c r="AO34" i="17"/>
  <c r="K44" i="17" s="1"/>
  <c r="AP34" i="17"/>
  <c r="H45" i="17" s="1"/>
  <c r="O17" i="27" s="1"/>
  <c r="AQ34" i="17"/>
  <c r="I45" i="17" s="1"/>
  <c r="P17" i="27" s="1"/>
  <c r="AR34" i="17"/>
  <c r="J45" i="17" s="1"/>
  <c r="Q17" i="27" s="1"/>
  <c r="AS34" i="17"/>
  <c r="K45" i="17" s="1"/>
  <c r="R17" i="27" s="1"/>
  <c r="F42" i="17"/>
  <c r="D38" i="21" s="1"/>
  <c r="G42" i="17"/>
  <c r="E38" i="21" s="1"/>
  <c r="H42" i="17"/>
  <c r="F38" i="21" s="1"/>
  <c r="I42" i="17"/>
  <c r="G38" i="21" s="1"/>
  <c r="J42" i="17"/>
  <c r="H38" i="21" s="1"/>
  <c r="B4" i="16"/>
  <c r="C4" i="16"/>
  <c r="D4" i="16"/>
  <c r="B5" i="16"/>
  <c r="C5" i="16"/>
  <c r="D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B15" i="16"/>
  <c r="C15" i="16"/>
  <c r="D15" i="16"/>
  <c r="B16" i="16"/>
  <c r="C16" i="16"/>
  <c r="D16" i="16"/>
  <c r="B17" i="16"/>
  <c r="C17" i="16"/>
  <c r="D17" i="16"/>
  <c r="B18" i="16"/>
  <c r="C18" i="16"/>
  <c r="D18" i="16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B27" i="16"/>
  <c r="C27" i="16"/>
  <c r="D27" i="16"/>
  <c r="B28" i="16"/>
  <c r="C28" i="16"/>
  <c r="D28" i="16"/>
  <c r="B29" i="16"/>
  <c r="C29" i="16"/>
  <c r="D29" i="16"/>
  <c r="B30" i="16"/>
  <c r="C30" i="16"/>
  <c r="D30" i="16"/>
  <c r="B31" i="16"/>
  <c r="C31" i="16"/>
  <c r="D31" i="16"/>
  <c r="B32" i="16"/>
  <c r="C32" i="16"/>
  <c r="D32" i="16"/>
  <c r="B33" i="16"/>
  <c r="C33" i="16"/>
  <c r="D33" i="16"/>
  <c r="B34" i="16"/>
  <c r="C34" i="16"/>
  <c r="D34" i="16"/>
  <c r="X35" i="16"/>
  <c r="F42" i="16" s="1"/>
  <c r="Y35" i="16"/>
  <c r="G42" i="16" s="1"/>
  <c r="N16" i="21" s="1"/>
  <c r="Z35" i="16"/>
  <c r="H42" i="16" s="1"/>
  <c r="O16" i="21" s="1"/>
  <c r="AA35" i="16"/>
  <c r="I42" i="16" s="1"/>
  <c r="P16" i="21" s="1"/>
  <c r="AB35" i="16"/>
  <c r="AC35" i="16"/>
  <c r="K42" i="16" s="1"/>
  <c r="R16" i="21" s="1"/>
  <c r="AD35" i="16"/>
  <c r="F43" i="16" s="1"/>
  <c r="AE35" i="16"/>
  <c r="G43" i="16" s="1"/>
  <c r="E37" i="21" s="1"/>
  <c r="AF35" i="16"/>
  <c r="AG35" i="16"/>
  <c r="AH35" i="16"/>
  <c r="J43" i="16" s="1"/>
  <c r="AI35" i="16"/>
  <c r="K43" i="16" s="1"/>
  <c r="AJ35" i="16"/>
  <c r="F45" i="16" s="1"/>
  <c r="D16" i="27" s="1"/>
  <c r="AK35" i="16"/>
  <c r="AL35" i="16"/>
  <c r="H45" i="16" s="1"/>
  <c r="AM35" i="16"/>
  <c r="I45" i="16" s="1"/>
  <c r="AN35" i="16"/>
  <c r="AO35" i="16"/>
  <c r="AP35" i="16"/>
  <c r="H46" i="16" s="1"/>
  <c r="AQ35" i="16"/>
  <c r="I46" i="16" s="1"/>
  <c r="P16" i="27" s="1"/>
  <c r="AR35" i="16"/>
  <c r="J46" i="16" s="1"/>
  <c r="Q16" i="27" s="1"/>
  <c r="AS35" i="16"/>
  <c r="M38" i="16"/>
  <c r="M37" i="17" s="1"/>
  <c r="M38" i="18" s="1"/>
  <c r="N38" i="16"/>
  <c r="N37" i="17" s="1"/>
  <c r="N38" i="18" s="1"/>
  <c r="O38" i="16"/>
  <c r="O37" i="17" s="1"/>
  <c r="O38" i="18" s="1"/>
  <c r="P38" i="16"/>
  <c r="P37" i="17" s="1"/>
  <c r="P38" i="18" s="1"/>
  <c r="Q38" i="16"/>
  <c r="Q37" i="17" s="1"/>
  <c r="Q38" i="18" s="1"/>
  <c r="R38" i="16"/>
  <c r="R37" i="17" s="1"/>
  <c r="R38" i="18" s="1"/>
  <c r="M39" i="16"/>
  <c r="M38" i="17" s="1"/>
  <c r="M39" i="18" s="1"/>
  <c r="N39" i="16"/>
  <c r="N38" i="17" s="1"/>
  <c r="N39" i="18" s="1"/>
  <c r="O39" i="16"/>
  <c r="O38" i="17" s="1"/>
  <c r="O39" i="18" s="1"/>
  <c r="P39" i="16"/>
  <c r="P38" i="17" s="1"/>
  <c r="P39" i="18" s="1"/>
  <c r="Q39" i="16"/>
  <c r="Q38" i="17" s="1"/>
  <c r="Q39" i="18" s="1"/>
  <c r="R39" i="16"/>
  <c r="R38" i="17" s="1"/>
  <c r="R39" i="18" s="1"/>
  <c r="J42" i="16"/>
  <c r="Q16" i="21" s="1"/>
  <c r="Y33" i="35" s="1"/>
  <c r="H43" i="16"/>
  <c r="F37" i="21" s="1"/>
  <c r="I43" i="16"/>
  <c r="G37" i="21" s="1"/>
  <c r="G45" i="16"/>
  <c r="J45" i="16"/>
  <c r="H16" i="27" s="1"/>
  <c r="K45" i="16"/>
  <c r="I16" i="27" s="1"/>
  <c r="K46" i="16"/>
  <c r="M46" i="16"/>
  <c r="M45" i="17" s="1"/>
  <c r="M47" i="18" s="1"/>
  <c r="M21" i="27" s="1"/>
  <c r="N46" i="16"/>
  <c r="N45" i="17" s="1"/>
  <c r="N47" i="18" s="1"/>
  <c r="N21" i="27" s="1"/>
  <c r="M47" i="16"/>
  <c r="M46" i="17" s="1"/>
  <c r="M48" i="18" s="1"/>
  <c r="M42" i="27" s="1"/>
  <c r="N47" i="16"/>
  <c r="N46" i="17" s="1"/>
  <c r="N48" i="18" s="1"/>
  <c r="N42" i="27" s="1"/>
  <c r="O47" i="16"/>
  <c r="O46" i="17" s="1"/>
  <c r="O48" i="18" s="1"/>
  <c r="O42" i="27" s="1"/>
  <c r="P47" i="16"/>
  <c r="P46" i="17" s="1"/>
  <c r="P48" i="18" s="1"/>
  <c r="P42" i="27" s="1"/>
  <c r="Q47" i="16"/>
  <c r="Q46" i="17" s="1"/>
  <c r="Q48" i="18" s="1"/>
  <c r="Q42" i="27" s="1"/>
  <c r="R47" i="16"/>
  <c r="R46" i="17" s="1"/>
  <c r="R48" i="18" s="1"/>
  <c r="R42" i="27" s="1"/>
  <c r="B4" i="15"/>
  <c r="C4" i="15"/>
  <c r="D4" i="15"/>
  <c r="B5" i="15"/>
  <c r="C5" i="15"/>
  <c r="D5" i="15"/>
  <c r="B6" i="15"/>
  <c r="C6" i="15"/>
  <c r="D6" i="15"/>
  <c r="B7" i="15"/>
  <c r="C7" i="15"/>
  <c r="D7" i="15"/>
  <c r="B8" i="15"/>
  <c r="C8" i="15"/>
  <c r="D8" i="15"/>
  <c r="B9" i="15"/>
  <c r="C9" i="15"/>
  <c r="D9" i="15"/>
  <c r="B10" i="15"/>
  <c r="C10" i="15"/>
  <c r="D10" i="15"/>
  <c r="B11" i="15"/>
  <c r="C11" i="15"/>
  <c r="D11" i="15"/>
  <c r="B12" i="15"/>
  <c r="C12" i="15"/>
  <c r="D12" i="15"/>
  <c r="B13" i="15"/>
  <c r="C13" i="15"/>
  <c r="D13" i="15"/>
  <c r="B14" i="15"/>
  <c r="C14" i="15"/>
  <c r="D14" i="15"/>
  <c r="B15" i="15"/>
  <c r="C15" i="15"/>
  <c r="D15" i="15"/>
  <c r="B16" i="15"/>
  <c r="C16" i="15"/>
  <c r="D16" i="15"/>
  <c r="B17" i="15"/>
  <c r="C17" i="15"/>
  <c r="D17" i="15"/>
  <c r="B18" i="15"/>
  <c r="C18" i="15"/>
  <c r="D18" i="15"/>
  <c r="B19" i="15"/>
  <c r="C19" i="15"/>
  <c r="D19" i="15"/>
  <c r="B20" i="15"/>
  <c r="C20" i="15"/>
  <c r="D20" i="15"/>
  <c r="B21" i="15"/>
  <c r="C21" i="15"/>
  <c r="D21" i="15"/>
  <c r="B22" i="15"/>
  <c r="C22" i="15"/>
  <c r="D22" i="15"/>
  <c r="B23" i="15"/>
  <c r="C23" i="15"/>
  <c r="D23" i="15"/>
  <c r="B24" i="15"/>
  <c r="C24" i="15"/>
  <c r="D24" i="15"/>
  <c r="B25" i="15"/>
  <c r="C25" i="15"/>
  <c r="D25" i="15"/>
  <c r="B26" i="15"/>
  <c r="C26" i="15"/>
  <c r="D26" i="15"/>
  <c r="B27" i="15"/>
  <c r="C27" i="15"/>
  <c r="D27" i="15"/>
  <c r="B28" i="15"/>
  <c r="C28" i="15"/>
  <c r="B29" i="15"/>
  <c r="C29" i="15"/>
  <c r="D29" i="15"/>
  <c r="B30" i="15"/>
  <c r="C30" i="15"/>
  <c r="D30" i="15"/>
  <c r="B31" i="15"/>
  <c r="C31" i="15"/>
  <c r="D31" i="15"/>
  <c r="B32" i="15"/>
  <c r="C32" i="15"/>
  <c r="D32" i="15"/>
  <c r="B33" i="15"/>
  <c r="C33" i="15"/>
  <c r="D33" i="15"/>
  <c r="B34" i="15"/>
  <c r="C34" i="15"/>
  <c r="D34" i="15"/>
  <c r="D35" i="15"/>
  <c r="X35" i="15"/>
  <c r="F42" i="15" s="1"/>
  <c r="M15" i="21" s="1"/>
  <c r="Y35" i="15"/>
  <c r="G42" i="15" s="1"/>
  <c r="Z35" i="15"/>
  <c r="H42" i="15" s="1"/>
  <c r="AA35" i="15"/>
  <c r="I42" i="15" s="1"/>
  <c r="AB35" i="15"/>
  <c r="J42" i="15" s="1"/>
  <c r="AC35" i="15"/>
  <c r="K42" i="15" s="1"/>
  <c r="AD35" i="15"/>
  <c r="F43" i="15" s="1"/>
  <c r="D36" i="21" s="1"/>
  <c r="AE35" i="15"/>
  <c r="AF35" i="15"/>
  <c r="AG35" i="15"/>
  <c r="I43" i="15" s="1"/>
  <c r="G36" i="21" s="1"/>
  <c r="AH35" i="15"/>
  <c r="J43" i="15" s="1"/>
  <c r="H36" i="21" s="1"/>
  <c r="AI35" i="15"/>
  <c r="K43" i="15" s="1"/>
  <c r="I36" i="21" s="1"/>
  <c r="AJ35" i="15"/>
  <c r="AK35" i="15"/>
  <c r="AL35" i="15"/>
  <c r="H45" i="15" s="1"/>
  <c r="F15" i="27" s="1"/>
  <c r="AM35" i="15"/>
  <c r="I45" i="15" s="1"/>
  <c r="G15" i="27" s="1"/>
  <c r="AN35" i="15"/>
  <c r="J45" i="15" s="1"/>
  <c r="H15" i="27" s="1"/>
  <c r="AO35" i="15"/>
  <c r="K45" i="15" s="1"/>
  <c r="I15" i="27" s="1"/>
  <c r="AP35" i="15"/>
  <c r="H46" i="15" s="1"/>
  <c r="O15" i="27" s="1"/>
  <c r="AQ35" i="15"/>
  <c r="I46" i="15" s="1"/>
  <c r="P15" i="27" s="1"/>
  <c r="AR35" i="15"/>
  <c r="AS35" i="15"/>
  <c r="K46" i="15" s="1"/>
  <c r="R15" i="27" s="1"/>
  <c r="G43" i="15"/>
  <c r="E36" i="21" s="1"/>
  <c r="H43" i="15"/>
  <c r="F36" i="21" s="1"/>
  <c r="F45" i="15"/>
  <c r="D15" i="27" s="1"/>
  <c r="G45" i="15"/>
  <c r="E15" i="27" s="1"/>
  <c r="J46" i="15"/>
  <c r="Q15" i="27" s="1"/>
  <c r="B4" i="14"/>
  <c r="C4" i="14"/>
  <c r="D4" i="14"/>
  <c r="B5" i="14"/>
  <c r="C5" i="14"/>
  <c r="D5" i="14"/>
  <c r="B6" i="14"/>
  <c r="C6" i="14"/>
  <c r="D6" i="14"/>
  <c r="B7" i="14"/>
  <c r="C7" i="14"/>
  <c r="D7" i="14"/>
  <c r="B8" i="14"/>
  <c r="C8" i="14"/>
  <c r="D8" i="14"/>
  <c r="B9" i="14"/>
  <c r="C9" i="14"/>
  <c r="D9" i="14"/>
  <c r="B10" i="14"/>
  <c r="C10" i="14"/>
  <c r="D10" i="14"/>
  <c r="B11" i="14"/>
  <c r="C11" i="14"/>
  <c r="D11" i="14"/>
  <c r="B12" i="14"/>
  <c r="C12" i="14"/>
  <c r="D12" i="14"/>
  <c r="B13" i="14"/>
  <c r="C13" i="14"/>
  <c r="D13" i="14"/>
  <c r="B14" i="14"/>
  <c r="C14" i="14"/>
  <c r="D14" i="14"/>
  <c r="B15" i="14"/>
  <c r="C15" i="14"/>
  <c r="D15" i="14"/>
  <c r="B16" i="14"/>
  <c r="C16" i="14"/>
  <c r="D16" i="14"/>
  <c r="B17" i="14"/>
  <c r="C17" i="14"/>
  <c r="D17" i="14"/>
  <c r="B18" i="14"/>
  <c r="C18" i="14"/>
  <c r="D18" i="14"/>
  <c r="B19" i="14"/>
  <c r="C19" i="14"/>
  <c r="D19" i="14"/>
  <c r="B20" i="14"/>
  <c r="C20" i="14"/>
  <c r="D20" i="14"/>
  <c r="B21" i="14"/>
  <c r="C21" i="14"/>
  <c r="D21" i="14"/>
  <c r="B22" i="14"/>
  <c r="C22" i="14"/>
  <c r="D22" i="14"/>
  <c r="B23" i="14"/>
  <c r="C23" i="14"/>
  <c r="D23" i="14"/>
  <c r="B24" i="14"/>
  <c r="C24" i="14"/>
  <c r="D24" i="14"/>
  <c r="B25" i="14"/>
  <c r="C25" i="14"/>
  <c r="D25" i="14"/>
  <c r="B26" i="14"/>
  <c r="C26" i="14"/>
  <c r="D26" i="14"/>
  <c r="B27" i="14"/>
  <c r="C27" i="14"/>
  <c r="D27" i="14"/>
  <c r="B28" i="14"/>
  <c r="C28" i="14"/>
  <c r="D28" i="14"/>
  <c r="B29" i="14"/>
  <c r="C29" i="14"/>
  <c r="D29" i="14"/>
  <c r="B30" i="14"/>
  <c r="C30" i="14"/>
  <c r="D30" i="14"/>
  <c r="B31" i="14"/>
  <c r="C31" i="14"/>
  <c r="D31" i="14"/>
  <c r="B32" i="14"/>
  <c r="C32" i="14"/>
  <c r="D32" i="14"/>
  <c r="B33" i="14"/>
  <c r="C33" i="14"/>
  <c r="D33" i="14"/>
  <c r="X34" i="14"/>
  <c r="F41" i="14" s="1"/>
  <c r="M14" i="21" s="1"/>
  <c r="K12" i="35" s="1"/>
  <c r="Y34" i="14"/>
  <c r="G41" i="14" s="1"/>
  <c r="N14" i="21" s="1"/>
  <c r="Z34" i="14"/>
  <c r="H41" i="14" s="1"/>
  <c r="AA34" i="14"/>
  <c r="I41" i="14" s="1"/>
  <c r="AB34" i="14"/>
  <c r="J41" i="14" s="1"/>
  <c r="AC34" i="14"/>
  <c r="K41" i="14" s="1"/>
  <c r="AD34" i="14"/>
  <c r="F42" i="14" s="1"/>
  <c r="D35" i="21" s="1"/>
  <c r="AE34" i="14"/>
  <c r="G42" i="14" s="1"/>
  <c r="AF34" i="14"/>
  <c r="H42" i="14" s="1"/>
  <c r="F35" i="21" s="1"/>
  <c r="AG34" i="14"/>
  <c r="I42" i="14" s="1"/>
  <c r="G35" i="21" s="1"/>
  <c r="AH34" i="14"/>
  <c r="J42" i="14" s="1"/>
  <c r="H35" i="21" s="1"/>
  <c r="AI34" i="14"/>
  <c r="K42" i="14" s="1"/>
  <c r="I35" i="21" s="1"/>
  <c r="AJ34" i="14"/>
  <c r="F44" i="14" s="1"/>
  <c r="D14" i="27" s="1"/>
  <c r="AK34" i="14"/>
  <c r="G44" i="14" s="1"/>
  <c r="E14" i="27" s="1"/>
  <c r="AL34" i="14"/>
  <c r="H44" i="14" s="1"/>
  <c r="F14" i="27" s="1"/>
  <c r="AM34" i="14"/>
  <c r="I44" i="14" s="1"/>
  <c r="G14" i="27" s="1"/>
  <c r="AN34" i="14"/>
  <c r="J44" i="14" s="1"/>
  <c r="H14" i="27" s="1"/>
  <c r="AO34" i="14"/>
  <c r="K44" i="14" s="1"/>
  <c r="I14" i="27" s="1"/>
  <c r="AP34" i="14"/>
  <c r="H45" i="14" s="1"/>
  <c r="O14" i="27" s="1"/>
  <c r="AQ34" i="14"/>
  <c r="I45" i="14" s="1"/>
  <c r="P14" i="27" s="1"/>
  <c r="AR34" i="14"/>
  <c r="J45" i="14" s="1"/>
  <c r="Q14" i="27" s="1"/>
  <c r="AS34" i="14"/>
  <c r="K45" i="14" s="1"/>
  <c r="R14" i="27" s="1"/>
  <c r="B4" i="13"/>
  <c r="C4" i="13"/>
  <c r="D4" i="13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X35" i="13"/>
  <c r="F42" i="13" s="1"/>
  <c r="M13" i="21" s="1"/>
  <c r="L11" i="35" s="1"/>
  <c r="Y35" i="13"/>
  <c r="G42" i="13" s="1"/>
  <c r="N13" i="21" s="1"/>
  <c r="Z35" i="13"/>
  <c r="H42" i="13" s="1"/>
  <c r="O13" i="21" s="1"/>
  <c r="AA35" i="13"/>
  <c r="I42" i="13" s="1"/>
  <c r="AB35" i="13"/>
  <c r="J42" i="13" s="1"/>
  <c r="AC35" i="13"/>
  <c r="K42" i="13" s="1"/>
  <c r="R13" i="21" s="1"/>
  <c r="AD35" i="13"/>
  <c r="F43" i="13" s="1"/>
  <c r="D34" i="21" s="1"/>
  <c r="AE35" i="13"/>
  <c r="G43" i="13" s="1"/>
  <c r="E34" i="21" s="1"/>
  <c r="AF35" i="13"/>
  <c r="H43" i="13" s="1"/>
  <c r="F34" i="21" s="1"/>
  <c r="AG35" i="13"/>
  <c r="I43" i="13" s="1"/>
  <c r="G34" i="21" s="1"/>
  <c r="AH35" i="13"/>
  <c r="J43" i="13" s="1"/>
  <c r="H34" i="21" s="1"/>
  <c r="AI35" i="13"/>
  <c r="K43" i="13" s="1"/>
  <c r="AJ35" i="13"/>
  <c r="F45" i="13" s="1"/>
  <c r="D13" i="27" s="1"/>
  <c r="AK35" i="13"/>
  <c r="G45" i="13" s="1"/>
  <c r="E13" i="27" s="1"/>
  <c r="AL35" i="13"/>
  <c r="H45" i="13" s="1"/>
  <c r="F13" i="27" s="1"/>
  <c r="AM35" i="13"/>
  <c r="I45" i="13" s="1"/>
  <c r="G13" i="27" s="1"/>
  <c r="AN35" i="13"/>
  <c r="J45" i="13" s="1"/>
  <c r="H13" i="27" s="1"/>
  <c r="AO35" i="13"/>
  <c r="K45" i="13" s="1"/>
  <c r="I13" i="27" s="1"/>
  <c r="AP35" i="13"/>
  <c r="H46" i="13" s="1"/>
  <c r="O13" i="27" s="1"/>
  <c r="AQ35" i="13"/>
  <c r="I46" i="13" s="1"/>
  <c r="P13" i="27" s="1"/>
  <c r="AR35" i="13"/>
  <c r="AS35" i="13"/>
  <c r="K46" i="13" s="1"/>
  <c r="R13" i="27" s="1"/>
  <c r="J46" i="13"/>
  <c r="Q13" i="27" s="1"/>
  <c r="B4" i="12"/>
  <c r="C4" i="12"/>
  <c r="D4" i="12"/>
  <c r="B5" i="12"/>
  <c r="C5" i="12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B12" i="12"/>
  <c r="C12" i="12"/>
  <c r="D12" i="12"/>
  <c r="B13" i="12"/>
  <c r="C13" i="12"/>
  <c r="D13" i="12"/>
  <c r="B14" i="12"/>
  <c r="C14" i="12"/>
  <c r="D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31" i="12"/>
  <c r="C31" i="12"/>
  <c r="B32" i="12"/>
  <c r="C32" i="12"/>
  <c r="B33" i="12"/>
  <c r="C33" i="12"/>
  <c r="X34" i="12"/>
  <c r="F41" i="12" s="1"/>
  <c r="Y34" i="12"/>
  <c r="G41" i="12" s="1"/>
  <c r="Z34" i="12"/>
  <c r="H41" i="12" s="1"/>
  <c r="O12" i="21" s="1"/>
  <c r="AA34" i="12"/>
  <c r="I41" i="12" s="1"/>
  <c r="P12" i="21" s="1"/>
  <c r="AB34" i="12"/>
  <c r="J41" i="12" s="1"/>
  <c r="AC34" i="12"/>
  <c r="K41" i="12" s="1"/>
  <c r="AD34" i="12"/>
  <c r="F42" i="12" s="1"/>
  <c r="D33" i="21" s="1"/>
  <c r="AE34" i="12"/>
  <c r="G42" i="12" s="1"/>
  <c r="E33" i="21" s="1"/>
  <c r="AF34" i="12"/>
  <c r="H42" i="12" s="1"/>
  <c r="AG34" i="12"/>
  <c r="I42" i="12" s="1"/>
  <c r="G33" i="21" s="1"/>
  <c r="AH34" i="12"/>
  <c r="J42" i="12" s="1"/>
  <c r="H33" i="21" s="1"/>
  <c r="AI34" i="12"/>
  <c r="K42" i="12" s="1"/>
  <c r="I33" i="21" s="1"/>
  <c r="AJ34" i="12"/>
  <c r="F44" i="12" s="1"/>
  <c r="D12" i="27" s="1"/>
  <c r="AK34" i="12"/>
  <c r="G44" i="12" s="1"/>
  <c r="E12" i="27" s="1"/>
  <c r="AL34" i="12"/>
  <c r="H44" i="12" s="1"/>
  <c r="F12" i="27" s="1"/>
  <c r="AM34" i="12"/>
  <c r="I44" i="12" s="1"/>
  <c r="G12" i="27" s="1"/>
  <c r="AN34" i="12"/>
  <c r="AO34" i="12"/>
  <c r="AP34" i="12"/>
  <c r="AQ34" i="12"/>
  <c r="I45" i="12" s="1"/>
  <c r="AR34" i="12"/>
  <c r="J45" i="12" s="1"/>
  <c r="Q12" i="27" s="1"/>
  <c r="AS34" i="12"/>
  <c r="K45" i="12" s="1"/>
  <c r="R12" i="27" s="1"/>
  <c r="J44" i="12"/>
  <c r="H12" i="27" s="1"/>
  <c r="K44" i="12"/>
  <c r="I12" i="27" s="1"/>
  <c r="H45" i="12"/>
  <c r="O12" i="27" s="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B32" i="11"/>
  <c r="C32" i="11"/>
  <c r="D32" i="11"/>
  <c r="B33" i="11"/>
  <c r="C33" i="11"/>
  <c r="D33" i="11"/>
  <c r="B34" i="11"/>
  <c r="C34" i="11"/>
  <c r="D34" i="11"/>
  <c r="X35" i="11"/>
  <c r="F42" i="11" s="1"/>
  <c r="M11" i="21" s="1"/>
  <c r="Y35" i="11"/>
  <c r="G42" i="11" s="1"/>
  <c r="N11" i="21" s="1"/>
  <c r="Z35" i="11"/>
  <c r="H42" i="11" s="1"/>
  <c r="AA35" i="11"/>
  <c r="I42" i="11" s="1"/>
  <c r="P11" i="21" s="1"/>
  <c r="AB35" i="11"/>
  <c r="J42" i="11" s="1"/>
  <c r="Q42" i="11" s="1"/>
  <c r="AC35" i="11"/>
  <c r="K42" i="11" s="1"/>
  <c r="R11" i="21" s="1"/>
  <c r="AD35" i="11"/>
  <c r="F43" i="11" s="1"/>
  <c r="D32" i="21" s="1"/>
  <c r="AE35" i="11"/>
  <c r="G43" i="11" s="1"/>
  <c r="E32" i="21" s="1"/>
  <c r="AF35" i="11"/>
  <c r="H43" i="11" s="1"/>
  <c r="F32" i="21" s="1"/>
  <c r="AG35" i="11"/>
  <c r="I43" i="11" s="1"/>
  <c r="G32" i="21" s="1"/>
  <c r="AH35" i="11"/>
  <c r="J43" i="11" s="1"/>
  <c r="H32" i="21" s="1"/>
  <c r="AI35" i="11"/>
  <c r="K43" i="11" s="1"/>
  <c r="AJ35" i="11"/>
  <c r="AK35" i="11"/>
  <c r="G45" i="11" s="1"/>
  <c r="N45" i="11" s="1"/>
  <c r="AL35" i="11"/>
  <c r="H45" i="11" s="1"/>
  <c r="AM35" i="11"/>
  <c r="I45" i="11" s="1"/>
  <c r="AN35" i="11"/>
  <c r="J45" i="11" s="1"/>
  <c r="H11" i="27" s="1"/>
  <c r="AO35" i="11"/>
  <c r="K45" i="11" s="1"/>
  <c r="I11" i="27" s="1"/>
  <c r="AP35" i="11"/>
  <c r="H46" i="11" s="1"/>
  <c r="O46" i="11" s="1"/>
  <c r="AQ35" i="11"/>
  <c r="I46" i="11" s="1"/>
  <c r="AR35" i="11"/>
  <c r="J46" i="11" s="1"/>
  <c r="Q11" i="27" s="1"/>
  <c r="AS35" i="11"/>
  <c r="K46" i="11" s="1"/>
  <c r="R11" i="27" s="1"/>
  <c r="M38" i="11"/>
  <c r="M37" i="12" s="1"/>
  <c r="M38" i="13" s="1"/>
  <c r="M37" i="14" s="1"/>
  <c r="M38" i="15" s="1"/>
  <c r="N38" i="11"/>
  <c r="N37" i="12" s="1"/>
  <c r="N38" i="13" s="1"/>
  <c r="N37" i="14" s="1"/>
  <c r="N38" i="15" s="1"/>
  <c r="O38" i="11"/>
  <c r="O37" i="12" s="1"/>
  <c r="O38" i="13" s="1"/>
  <c r="O37" i="14" s="1"/>
  <c r="O38" i="15" s="1"/>
  <c r="P38" i="11"/>
  <c r="P37" i="12" s="1"/>
  <c r="P38" i="13" s="1"/>
  <c r="P37" i="14" s="1"/>
  <c r="P38" i="15" s="1"/>
  <c r="Q38" i="11"/>
  <c r="Q37" i="12" s="1"/>
  <c r="Q38" i="13" s="1"/>
  <c r="Q37" i="14" s="1"/>
  <c r="Q38" i="15" s="1"/>
  <c r="R38" i="11"/>
  <c r="R37" i="12" s="1"/>
  <c r="R38" i="13" s="1"/>
  <c r="R37" i="14" s="1"/>
  <c r="R38" i="15" s="1"/>
  <c r="M39" i="11"/>
  <c r="M38" i="12" s="1"/>
  <c r="M39" i="13" s="1"/>
  <c r="M38" i="14" s="1"/>
  <c r="M39" i="15" s="1"/>
  <c r="N39" i="11"/>
  <c r="N38" i="12" s="1"/>
  <c r="N39" i="13" s="1"/>
  <c r="N38" i="14" s="1"/>
  <c r="N39" i="15" s="1"/>
  <c r="O39" i="11"/>
  <c r="O38" i="12" s="1"/>
  <c r="O39" i="13" s="1"/>
  <c r="O38" i="14" s="1"/>
  <c r="O39" i="15" s="1"/>
  <c r="P39" i="11"/>
  <c r="P38" i="12" s="1"/>
  <c r="P39" i="13" s="1"/>
  <c r="P38" i="14" s="1"/>
  <c r="P39" i="15" s="1"/>
  <c r="Q39" i="11"/>
  <c r="Q38" i="12" s="1"/>
  <c r="Q39" i="13" s="1"/>
  <c r="Q38" i="14" s="1"/>
  <c r="Q39" i="15" s="1"/>
  <c r="R39" i="11"/>
  <c r="R38" i="12" s="1"/>
  <c r="R39" i="13" s="1"/>
  <c r="R38" i="14" s="1"/>
  <c r="R39" i="15" s="1"/>
  <c r="F45" i="11"/>
  <c r="D11" i="27" s="1"/>
  <c r="M46" i="11"/>
  <c r="M45" i="12" s="1"/>
  <c r="M46" i="13" s="1"/>
  <c r="M45" i="14" s="1"/>
  <c r="M46" i="15" s="1"/>
  <c r="M20" i="27" s="1"/>
  <c r="N46" i="11"/>
  <c r="N45" i="12" s="1"/>
  <c r="N46" i="13" s="1"/>
  <c r="N45" i="14" s="1"/>
  <c r="N46" i="15" s="1"/>
  <c r="N20" i="27" s="1"/>
  <c r="M47" i="11"/>
  <c r="M46" i="12" s="1"/>
  <c r="M47" i="13" s="1"/>
  <c r="M46" i="14" s="1"/>
  <c r="M47" i="15" s="1"/>
  <c r="M41" i="27" s="1"/>
  <c r="N47" i="11"/>
  <c r="N46" i="12" s="1"/>
  <c r="N47" i="13" s="1"/>
  <c r="N46" i="14" s="1"/>
  <c r="N47" i="15" s="1"/>
  <c r="N41" i="27" s="1"/>
  <c r="O47" i="11"/>
  <c r="O46" i="12" s="1"/>
  <c r="O47" i="13" s="1"/>
  <c r="O46" i="14" s="1"/>
  <c r="O47" i="15" s="1"/>
  <c r="O41" i="27" s="1"/>
  <c r="P47" i="11"/>
  <c r="P46" i="12" s="1"/>
  <c r="P47" i="13" s="1"/>
  <c r="P46" i="14" s="1"/>
  <c r="P47" i="15" s="1"/>
  <c r="P41" i="27" s="1"/>
  <c r="Q47" i="11"/>
  <c r="Q46" i="12" s="1"/>
  <c r="Q47" i="13" s="1"/>
  <c r="Q46" i="14" s="1"/>
  <c r="Q47" i="15" s="1"/>
  <c r="Q41" i="27" s="1"/>
  <c r="R47" i="11"/>
  <c r="R46" i="12" s="1"/>
  <c r="R47" i="13" s="1"/>
  <c r="R46" i="14" s="1"/>
  <c r="R47" i="15" s="1"/>
  <c r="R41" i="27" s="1"/>
  <c r="B4" i="10"/>
  <c r="B5" i="10"/>
  <c r="B6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X35" i="10"/>
  <c r="F42" i="10" s="1"/>
  <c r="M10" i="21" s="1"/>
  <c r="M8" i="35" s="1"/>
  <c r="Y35" i="10"/>
  <c r="G42" i="10" s="1"/>
  <c r="Z35" i="10"/>
  <c r="H42" i="10" s="1"/>
  <c r="AA35" i="10"/>
  <c r="I42" i="10" s="1"/>
  <c r="AB35" i="10"/>
  <c r="J42" i="10" s="1"/>
  <c r="AC35" i="10"/>
  <c r="K42" i="10" s="1"/>
  <c r="AD35" i="10"/>
  <c r="F43" i="10" s="1"/>
  <c r="AE35" i="10"/>
  <c r="G43" i="10" s="1"/>
  <c r="E31" i="21" s="1"/>
  <c r="AF35" i="10"/>
  <c r="H43" i="10" s="1"/>
  <c r="F31" i="21" s="1"/>
  <c r="AG35" i="10"/>
  <c r="I43" i="10" s="1"/>
  <c r="G31" i="21" s="1"/>
  <c r="AH35" i="10"/>
  <c r="J43" i="10" s="1"/>
  <c r="H31" i="21" s="1"/>
  <c r="AI35" i="10"/>
  <c r="K43" i="10" s="1"/>
  <c r="I31" i="21" s="1"/>
  <c r="AJ35" i="10"/>
  <c r="F45" i="10" s="1"/>
  <c r="D10" i="27" s="1"/>
  <c r="AK35" i="10"/>
  <c r="G45" i="10" s="1"/>
  <c r="E10" i="27" s="1"/>
  <c r="AL35" i="10"/>
  <c r="AM35" i="10"/>
  <c r="I45" i="10" s="1"/>
  <c r="G10" i="27" s="1"/>
  <c r="AN35" i="10"/>
  <c r="J45" i="10" s="1"/>
  <c r="H10" i="27" s="1"/>
  <c r="AO35" i="10"/>
  <c r="K45" i="10" s="1"/>
  <c r="I10" i="27" s="1"/>
  <c r="AP35" i="10"/>
  <c r="H46" i="10" s="1"/>
  <c r="O10" i="27" s="1"/>
  <c r="AQ35" i="10"/>
  <c r="I46" i="10" s="1"/>
  <c r="P10" i="27" s="1"/>
  <c r="AR35" i="10"/>
  <c r="J46" i="10" s="1"/>
  <c r="Q10" i="27" s="1"/>
  <c r="AS35" i="10"/>
  <c r="K46" i="10" s="1"/>
  <c r="R10" i="27" s="1"/>
  <c r="H45" i="10"/>
  <c r="F10" i="27" s="1"/>
  <c r="B4" i="9"/>
  <c r="C4" i="9"/>
  <c r="D4" i="9"/>
  <c r="B5" i="9"/>
  <c r="C5" i="9"/>
  <c r="B6" i="9"/>
  <c r="C6" i="9"/>
  <c r="D6" i="9"/>
  <c r="B7" i="9"/>
  <c r="C7" i="9"/>
  <c r="B8" i="9"/>
  <c r="C8" i="9"/>
  <c r="B9" i="9"/>
  <c r="C9" i="9"/>
  <c r="B10" i="9"/>
  <c r="C10" i="9"/>
  <c r="D10" i="9"/>
  <c r="B11" i="9"/>
  <c r="C11" i="9"/>
  <c r="B12" i="9"/>
  <c r="C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B31" i="9"/>
  <c r="C31" i="9"/>
  <c r="D31" i="9"/>
  <c r="B32" i="9"/>
  <c r="C32" i="9"/>
  <c r="D32" i="9"/>
  <c r="B33" i="9"/>
  <c r="C33" i="9"/>
  <c r="D33" i="9"/>
  <c r="X34" i="9"/>
  <c r="F41" i="9" s="1"/>
  <c r="Y34" i="9"/>
  <c r="G41" i="9" s="1"/>
  <c r="Z34" i="9"/>
  <c r="H41" i="9" s="1"/>
  <c r="AA34" i="9"/>
  <c r="I41" i="9" s="1"/>
  <c r="AB34" i="9"/>
  <c r="J41" i="9" s="1"/>
  <c r="Q9" i="21" s="1"/>
  <c r="D26" i="31" s="1"/>
  <c r="AC34" i="9"/>
  <c r="K41" i="9" s="1"/>
  <c r="AD34" i="9"/>
  <c r="F42" i="9" s="1"/>
  <c r="D30" i="21" s="1"/>
  <c r="AE34" i="9"/>
  <c r="G42" i="9" s="1"/>
  <c r="E30" i="21" s="1"/>
  <c r="AF34" i="9"/>
  <c r="H42" i="9" s="1"/>
  <c r="F30" i="21" s="1"/>
  <c r="AG34" i="9"/>
  <c r="I42" i="9" s="1"/>
  <c r="G30" i="21" s="1"/>
  <c r="AH34" i="9"/>
  <c r="J42" i="9" s="1"/>
  <c r="AI34" i="9"/>
  <c r="K42" i="9" s="1"/>
  <c r="I30" i="21" s="1"/>
  <c r="AJ34" i="9"/>
  <c r="F44" i="9" s="1"/>
  <c r="D9" i="27" s="1"/>
  <c r="AK34" i="9"/>
  <c r="G44" i="9" s="1"/>
  <c r="E9" i="27" s="1"/>
  <c r="AL34" i="9"/>
  <c r="H44" i="9" s="1"/>
  <c r="F9" i="27" s="1"/>
  <c r="AM34" i="9"/>
  <c r="I44" i="9" s="1"/>
  <c r="G9" i="27" s="1"/>
  <c r="AN34" i="9"/>
  <c r="J44" i="9" s="1"/>
  <c r="H9" i="27" s="1"/>
  <c r="AO34" i="9"/>
  <c r="K44" i="9" s="1"/>
  <c r="I9" i="27" s="1"/>
  <c r="AP34" i="9"/>
  <c r="H45" i="9" s="1"/>
  <c r="O9" i="27" s="1"/>
  <c r="AQ34" i="9"/>
  <c r="I45" i="9" s="1"/>
  <c r="P9" i="27" s="1"/>
  <c r="AR34" i="9"/>
  <c r="J45" i="9" s="1"/>
  <c r="Q9" i="27" s="1"/>
  <c r="AS34" i="9"/>
  <c r="K45" i="9" s="1"/>
  <c r="R9" i="27" s="1"/>
  <c r="B4" i="8"/>
  <c r="D4" i="8"/>
  <c r="B5" i="8"/>
  <c r="D5" i="8"/>
  <c r="B6" i="8"/>
  <c r="D6" i="8"/>
  <c r="B7" i="8"/>
  <c r="D7" i="8"/>
  <c r="B8" i="8"/>
  <c r="D8" i="8"/>
  <c r="B9" i="8"/>
  <c r="D9" i="8"/>
  <c r="B10" i="8"/>
  <c r="D10" i="8"/>
  <c r="B11" i="8"/>
  <c r="D11" i="8"/>
  <c r="B12" i="8"/>
  <c r="B13" i="8"/>
  <c r="D13" i="8"/>
  <c r="B14" i="8"/>
  <c r="D14" i="8"/>
  <c r="B15" i="8"/>
  <c r="D15" i="8"/>
  <c r="B16" i="8"/>
  <c r="D16" i="8"/>
  <c r="B17" i="8"/>
  <c r="D17" i="8"/>
  <c r="B18" i="8"/>
  <c r="D18" i="8"/>
  <c r="B19" i="8"/>
  <c r="B20" i="8"/>
  <c r="D20" i="8"/>
  <c r="B21" i="8"/>
  <c r="D21" i="8"/>
  <c r="B22" i="8"/>
  <c r="D22" i="8"/>
  <c r="B23" i="8"/>
  <c r="D23" i="8"/>
  <c r="B24" i="8"/>
  <c r="D24" i="8"/>
  <c r="B25" i="8"/>
  <c r="D25" i="8"/>
  <c r="B26" i="8"/>
  <c r="D26" i="8"/>
  <c r="B27" i="8"/>
  <c r="D27" i="8"/>
  <c r="B28" i="8"/>
  <c r="D28" i="8"/>
  <c r="B29" i="8"/>
  <c r="D29" i="8"/>
  <c r="B30" i="8"/>
  <c r="D30" i="8"/>
  <c r="B31" i="8"/>
  <c r="D31" i="8"/>
  <c r="B32" i="8"/>
  <c r="B33" i="8"/>
  <c r="D33" i="8"/>
  <c r="B34" i="8"/>
  <c r="D34" i="8"/>
  <c r="X35" i="8"/>
  <c r="F42" i="8" s="1"/>
  <c r="Y35" i="8"/>
  <c r="G42" i="8" s="1"/>
  <c r="Z35" i="8"/>
  <c r="H42" i="8" s="1"/>
  <c r="AA35" i="8"/>
  <c r="I42" i="8" s="1"/>
  <c r="AB35" i="8"/>
  <c r="J42" i="8" s="1"/>
  <c r="AC35" i="8"/>
  <c r="K42" i="8" s="1"/>
  <c r="R8" i="21" s="1"/>
  <c r="AD35" i="8"/>
  <c r="F43" i="8" s="1"/>
  <c r="D29" i="21" s="1"/>
  <c r="AE35" i="8"/>
  <c r="G43" i="8" s="1"/>
  <c r="E29" i="21" s="1"/>
  <c r="AF35" i="8"/>
  <c r="H43" i="8" s="1"/>
  <c r="F29" i="21" s="1"/>
  <c r="AG35" i="8"/>
  <c r="I43" i="8" s="1"/>
  <c r="G29" i="21" s="1"/>
  <c r="AH35" i="8"/>
  <c r="J43" i="8" s="1"/>
  <c r="H29" i="21" s="1"/>
  <c r="AI35" i="8"/>
  <c r="K43" i="8" s="1"/>
  <c r="AJ35" i="8"/>
  <c r="F45" i="8" s="1"/>
  <c r="D8" i="27" s="1"/>
  <c r="AK35" i="8"/>
  <c r="G45" i="8" s="1"/>
  <c r="E8" i="27" s="1"/>
  <c r="AL35" i="8"/>
  <c r="H45" i="8" s="1"/>
  <c r="F8" i="27" s="1"/>
  <c r="AM35" i="8"/>
  <c r="I45" i="8" s="1"/>
  <c r="G8" i="27" s="1"/>
  <c r="AN35" i="8"/>
  <c r="J45" i="8" s="1"/>
  <c r="H8" i="27" s="1"/>
  <c r="AO35" i="8"/>
  <c r="K45" i="8" s="1"/>
  <c r="I8" i="27" s="1"/>
  <c r="AP35" i="8"/>
  <c r="H46" i="8" s="1"/>
  <c r="O8" i="27" s="1"/>
  <c r="AQ35" i="8"/>
  <c r="AR35" i="8"/>
  <c r="J46" i="8" s="1"/>
  <c r="Q8" i="27" s="1"/>
  <c r="AS35" i="8"/>
  <c r="K46" i="8" s="1"/>
  <c r="R8" i="27" s="1"/>
  <c r="I46" i="8"/>
  <c r="P8" i="27" s="1"/>
  <c r="B4" i="1"/>
  <c r="C4" i="1"/>
  <c r="D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B28" i="1"/>
  <c r="B29" i="1"/>
  <c r="B30" i="1"/>
  <c r="B31" i="1"/>
  <c r="B32" i="1"/>
  <c r="B33" i="1"/>
  <c r="M41" i="1"/>
  <c r="T41" i="1" s="1"/>
  <c r="Z34" i="1"/>
  <c r="H41" i="1" s="1"/>
  <c r="AA34" i="1"/>
  <c r="I41" i="1" s="1"/>
  <c r="AB34" i="1"/>
  <c r="J41" i="1" s="1"/>
  <c r="Q7" i="21" s="1"/>
  <c r="AC34" i="1"/>
  <c r="K41" i="1" s="1"/>
  <c r="AD34" i="1"/>
  <c r="F42" i="1" s="1"/>
  <c r="AE34" i="1"/>
  <c r="G42" i="1" s="1"/>
  <c r="AF34" i="1"/>
  <c r="H42" i="1" s="1"/>
  <c r="AG34" i="1"/>
  <c r="I42" i="1" s="1"/>
  <c r="AH34" i="1"/>
  <c r="J42" i="1" s="1"/>
  <c r="AI34" i="1"/>
  <c r="K42" i="1" s="1"/>
  <c r="I28" i="21" s="1"/>
  <c r="AJ34" i="1"/>
  <c r="AK34" i="1"/>
  <c r="AL34" i="1"/>
  <c r="G44" i="1" s="1"/>
  <c r="AM34" i="1"/>
  <c r="H44" i="1" s="1"/>
  <c r="F7" i="27" s="1"/>
  <c r="AN34" i="1"/>
  <c r="I44" i="1" s="1"/>
  <c r="AO34" i="1"/>
  <c r="J44" i="1" s="1"/>
  <c r="H7" i="27" s="1"/>
  <c r="AP34" i="1"/>
  <c r="K44" i="1" s="1"/>
  <c r="I7" i="27" s="1"/>
  <c r="AQ34" i="1"/>
  <c r="I45" i="1" s="1"/>
  <c r="AR34" i="1"/>
  <c r="J45" i="1" s="1"/>
  <c r="AS34" i="1"/>
  <c r="K45" i="1" s="1"/>
  <c r="R45" i="1" s="1"/>
  <c r="M37" i="1"/>
  <c r="M38" i="8" s="1"/>
  <c r="M37" i="9" s="1"/>
  <c r="M38" i="10" s="1"/>
  <c r="N37" i="1"/>
  <c r="N38" i="8" s="1"/>
  <c r="N37" i="9" s="1"/>
  <c r="N38" i="10" s="1"/>
  <c r="O37" i="1"/>
  <c r="O38" i="8" s="1"/>
  <c r="O37" i="9" s="1"/>
  <c r="O38" i="10" s="1"/>
  <c r="P37" i="1"/>
  <c r="P38" i="8" s="1"/>
  <c r="P37" i="9" s="1"/>
  <c r="P38" i="10" s="1"/>
  <c r="Q37" i="1"/>
  <c r="Q38" i="8" s="1"/>
  <c r="Q37" i="9" s="1"/>
  <c r="Q38" i="10" s="1"/>
  <c r="R37" i="1"/>
  <c r="R38" i="8" s="1"/>
  <c r="R37" i="9" s="1"/>
  <c r="R38" i="10" s="1"/>
  <c r="I19" i="21" s="1"/>
  <c r="V37" i="1"/>
  <c r="V38" i="8" s="1"/>
  <c r="V37" i="9" s="1"/>
  <c r="V38" i="10" s="1"/>
  <c r="V38" i="11" s="1"/>
  <c r="V37" i="12" s="1"/>
  <c r="V38" i="13" s="1"/>
  <c r="V37" i="14" s="1"/>
  <c r="V38" i="15" s="1"/>
  <c r="V38" i="16" s="1"/>
  <c r="V37" i="17" s="1"/>
  <c r="V38" i="18" s="1"/>
  <c r="X37" i="1"/>
  <c r="X38" i="8" s="1"/>
  <c r="X37" i="9" s="1"/>
  <c r="X38" i="10" s="1"/>
  <c r="X38" i="11" s="1"/>
  <c r="X37" i="12" s="1"/>
  <c r="X38" i="13" s="1"/>
  <c r="X37" i="14" s="1"/>
  <c r="X38" i="15" s="1"/>
  <c r="X38" i="16" s="1"/>
  <c r="X37" i="17" s="1"/>
  <c r="X38" i="18" s="1"/>
  <c r="M38" i="1"/>
  <c r="M39" i="8" s="1"/>
  <c r="M38" i="9" s="1"/>
  <c r="M39" i="10" s="1"/>
  <c r="N38" i="1"/>
  <c r="N39" i="8" s="1"/>
  <c r="N38" i="9" s="1"/>
  <c r="N39" i="10" s="1"/>
  <c r="O38" i="1"/>
  <c r="P38" i="1"/>
  <c r="Q38" i="1"/>
  <c r="Q39" i="8" s="1"/>
  <c r="Q38" i="9" s="1"/>
  <c r="Q39" i="10" s="1"/>
  <c r="R38" i="1"/>
  <c r="R39" i="8" s="1"/>
  <c r="R38" i="9" s="1"/>
  <c r="R39" i="10" s="1"/>
  <c r="R7" i="27"/>
  <c r="M45" i="1"/>
  <c r="N45" i="1"/>
  <c r="N46" i="8" s="1"/>
  <c r="N45" i="9" s="1"/>
  <c r="N46" i="10" s="1"/>
  <c r="N19" i="27" s="1"/>
  <c r="O45" i="1"/>
  <c r="U45" i="1"/>
  <c r="U46" i="8" s="1"/>
  <c r="U45" i="9" s="1"/>
  <c r="U46" i="10" s="1"/>
  <c r="U46" i="11" s="1"/>
  <c r="U45" i="12" s="1"/>
  <c r="U46" i="13" s="1"/>
  <c r="U45" i="14" s="1"/>
  <c r="U46" i="15" s="1"/>
  <c r="U46" i="16" s="1"/>
  <c r="U45" i="17" s="1"/>
  <c r="U47" i="18" s="1"/>
  <c r="G11" i="36" s="1"/>
  <c r="M46" i="1"/>
  <c r="M47" i="8" s="1"/>
  <c r="M46" i="9" s="1"/>
  <c r="M47" i="10" s="1"/>
  <c r="M40" i="27" s="1"/>
  <c r="N46" i="1"/>
  <c r="N47" i="8" s="1"/>
  <c r="N46" i="9" s="1"/>
  <c r="N47" i="10" s="1"/>
  <c r="N40" i="27" s="1"/>
  <c r="O46" i="1"/>
  <c r="P46" i="1"/>
  <c r="Q46" i="1"/>
  <c r="Q47" i="8" s="1"/>
  <c r="Q46" i="9" s="1"/>
  <c r="Q47" i="10" s="1"/>
  <c r="Q40" i="27" s="1"/>
  <c r="R46" i="1"/>
  <c r="R47" i="8" s="1"/>
  <c r="R46" i="9" s="1"/>
  <c r="R47" i="10" s="1"/>
  <c r="R40" i="27" s="1"/>
  <c r="X46" i="1"/>
  <c r="X47" i="8" s="1"/>
  <c r="X46" i="9" s="1"/>
  <c r="X47" i="10" s="1"/>
  <c r="X47" i="11" s="1"/>
  <c r="X46" i="12" s="1"/>
  <c r="X47" i="13" s="1"/>
  <c r="X46" i="14" s="1"/>
  <c r="X47" i="15" s="1"/>
  <c r="X47" i="16" s="1"/>
  <c r="X46" i="17" s="1"/>
  <c r="X48" i="18" s="1"/>
  <c r="Q43" i="27" s="1"/>
  <c r="F18" i="27"/>
  <c r="T46" i="1" l="1"/>
  <c r="T47" i="8" s="1"/>
  <c r="T46" i="9" s="1"/>
  <c r="T47" i="10" s="1"/>
  <c r="T47" i="11" s="1"/>
  <c r="T46" i="12" s="1"/>
  <c r="T47" i="13" s="1"/>
  <c r="T46" i="14" s="1"/>
  <c r="T47" i="15" s="1"/>
  <c r="T47" i="16" s="1"/>
  <c r="T46" i="17" s="1"/>
  <c r="T48" i="18" s="1"/>
  <c r="M43" i="27" s="1"/>
  <c r="O46" i="8"/>
  <c r="Y38" i="1"/>
  <c r="Y39" i="8" s="1"/>
  <c r="Y38" i="9" s="1"/>
  <c r="Y39" i="10" s="1"/>
  <c r="Y39" i="11" s="1"/>
  <c r="Y38" i="12" s="1"/>
  <c r="Y39" i="13" s="1"/>
  <c r="Y38" i="14" s="1"/>
  <c r="Y39" i="15" s="1"/>
  <c r="Y39" i="16" s="1"/>
  <c r="Y38" i="17" s="1"/>
  <c r="Y39" i="18" s="1"/>
  <c r="O45" i="12"/>
  <c r="P46" i="16"/>
  <c r="K21" i="19"/>
  <c r="O46" i="13"/>
  <c r="O45" i="14" s="1"/>
  <c r="O46" i="15" s="1"/>
  <c r="O20" i="27" s="1"/>
  <c r="Y46" i="1"/>
  <c r="Y47" i="8" s="1"/>
  <c r="Y46" i="9" s="1"/>
  <c r="Y47" i="10" s="1"/>
  <c r="Y47" i="11" s="1"/>
  <c r="Y46" i="12" s="1"/>
  <c r="Y47" i="13" s="1"/>
  <c r="Y46" i="14" s="1"/>
  <c r="Y47" i="15" s="1"/>
  <c r="Y47" i="16" s="1"/>
  <c r="Y46" i="17" s="1"/>
  <c r="Y48" i="18" s="1"/>
  <c r="R43" i="27" s="1"/>
  <c r="M45" i="11"/>
  <c r="Q46" i="16"/>
  <c r="Q45" i="17" s="1"/>
  <c r="Q47" i="18" s="1"/>
  <c r="Q21" i="27" s="1"/>
  <c r="M45" i="16"/>
  <c r="U46" i="1"/>
  <c r="U47" i="8" s="1"/>
  <c r="U46" i="9" s="1"/>
  <c r="U47" i="10" s="1"/>
  <c r="U47" i="11" s="1"/>
  <c r="U46" i="12" s="1"/>
  <c r="U47" i="13" s="1"/>
  <c r="U46" i="14" s="1"/>
  <c r="U47" i="15" s="1"/>
  <c r="U47" i="16" s="1"/>
  <c r="U46" i="17" s="1"/>
  <c r="U48" i="18" s="1"/>
  <c r="N43" i="27" s="1"/>
  <c r="V45" i="1"/>
  <c r="V46" i="8" s="1"/>
  <c r="P7" i="27"/>
  <c r="P45" i="1"/>
  <c r="P46" i="8" s="1"/>
  <c r="P45" i="9" s="1"/>
  <c r="P46" i="10" s="1"/>
  <c r="P19" i="27" s="1"/>
  <c r="X38" i="1"/>
  <c r="X39" i="8" s="1"/>
  <c r="X38" i="9" s="1"/>
  <c r="X39" i="10" s="1"/>
  <c r="X39" i="11" s="1"/>
  <c r="X38" i="12" s="1"/>
  <c r="X39" i="13" s="1"/>
  <c r="X38" i="14" s="1"/>
  <c r="X39" i="15" s="1"/>
  <c r="X39" i="16" s="1"/>
  <c r="X38" i="17" s="1"/>
  <c r="X39" i="18" s="1"/>
  <c r="U38" i="1"/>
  <c r="U39" i="8" s="1"/>
  <c r="U38" i="9" s="1"/>
  <c r="U39" i="10" s="1"/>
  <c r="U39" i="11" s="1"/>
  <c r="U38" i="12" s="1"/>
  <c r="U39" i="13" s="1"/>
  <c r="U38" i="14" s="1"/>
  <c r="U39" i="15" s="1"/>
  <c r="U39" i="16" s="1"/>
  <c r="U38" i="17" s="1"/>
  <c r="U39" i="18" s="1"/>
  <c r="H41" i="16"/>
  <c r="O41" i="16" s="1"/>
  <c r="P43" i="16"/>
  <c r="M30" i="35"/>
  <c r="S49" i="35"/>
  <c r="AC44" i="35"/>
  <c r="F44" i="1"/>
  <c r="D7" i="27" s="1"/>
  <c r="Y24" i="35"/>
  <c r="U26" i="35"/>
  <c r="W26" i="35"/>
  <c r="E33" i="35"/>
  <c r="W33" i="35"/>
  <c r="Z14" i="35"/>
  <c r="C14" i="31"/>
  <c r="G41" i="16"/>
  <c r="T14" i="35"/>
  <c r="K13" i="35"/>
  <c r="AD47" i="35"/>
  <c r="E28" i="35"/>
  <c r="S9" i="35"/>
  <c r="F54" i="35"/>
  <c r="L54" i="35"/>
  <c r="K35" i="35"/>
  <c r="C35" i="35"/>
  <c r="AB15" i="35"/>
  <c r="Z15" i="35"/>
  <c r="D15" i="31"/>
  <c r="N10" i="31"/>
  <c r="D48" i="35"/>
  <c r="M44" i="17"/>
  <c r="M46" i="18" s="1"/>
  <c r="F44" i="36" s="1"/>
  <c r="R53" i="35"/>
  <c r="X57" i="29"/>
  <c r="D53" i="31"/>
  <c r="P42" i="17"/>
  <c r="N53" i="31"/>
  <c r="N15" i="31"/>
  <c r="W19" i="29"/>
  <c r="T34" i="35"/>
  <c r="C53" i="35"/>
  <c r="N34" i="31"/>
  <c r="L12" i="35"/>
  <c r="C12" i="35"/>
  <c r="Q13" i="21"/>
  <c r="U30" i="35" s="1"/>
  <c r="J41" i="13"/>
  <c r="H34" i="27" s="1"/>
  <c r="H41" i="13"/>
  <c r="F34" i="27" s="1"/>
  <c r="G41" i="13"/>
  <c r="E34" i="27" s="1"/>
  <c r="N44" i="12"/>
  <c r="N45" i="13" s="1"/>
  <c r="N44" i="14" s="1"/>
  <c r="N45" i="15" s="1"/>
  <c r="G43" i="36" s="1"/>
  <c r="F48" i="35"/>
  <c r="X10" i="35"/>
  <c r="H48" i="35"/>
  <c r="N48" i="35"/>
  <c r="G41" i="11"/>
  <c r="T38" i="1"/>
  <c r="T39" i="8" s="1"/>
  <c r="T38" i="9" s="1"/>
  <c r="T39" i="10" s="1"/>
  <c r="T39" i="11" s="1"/>
  <c r="T38" i="12" s="1"/>
  <c r="T39" i="13" s="1"/>
  <c r="T38" i="14" s="1"/>
  <c r="T39" i="15" s="1"/>
  <c r="T39" i="16" s="1"/>
  <c r="T38" i="17" s="1"/>
  <c r="T39" i="18" s="1"/>
  <c r="M7" i="21"/>
  <c r="H5" i="35" s="1"/>
  <c r="M9" i="35"/>
  <c r="O45" i="16"/>
  <c r="F16" i="27"/>
  <c r="K52" i="35"/>
  <c r="E52" i="35"/>
  <c r="N52" i="35"/>
  <c r="I52" i="35"/>
  <c r="M52" i="35"/>
  <c r="H52" i="35"/>
  <c r="L52" i="35"/>
  <c r="D52" i="35"/>
  <c r="F52" i="35"/>
  <c r="C52" i="35"/>
  <c r="P47" i="8"/>
  <c r="P46" i="9" s="1"/>
  <c r="P47" i="10" s="1"/>
  <c r="P40" i="27" s="1"/>
  <c r="W46" i="1"/>
  <c r="W47" i="8" s="1"/>
  <c r="W46" i="9" s="1"/>
  <c r="W47" i="10" s="1"/>
  <c r="W47" i="11" s="1"/>
  <c r="W46" i="12" s="1"/>
  <c r="W47" i="13" s="1"/>
  <c r="W46" i="14" s="1"/>
  <c r="W47" i="15" s="1"/>
  <c r="W47" i="16" s="1"/>
  <c r="W46" i="17" s="1"/>
  <c r="W48" i="18" s="1"/>
  <c r="P43" i="27" s="1"/>
  <c r="M42" i="11"/>
  <c r="M41" i="12" s="1"/>
  <c r="M42" i="13" s="1"/>
  <c r="M41" i="14" s="1"/>
  <c r="M42" i="15" s="1"/>
  <c r="M20" i="21" s="1"/>
  <c r="F41" i="11"/>
  <c r="M41" i="11" s="1"/>
  <c r="O42" i="11"/>
  <c r="O41" i="12" s="1"/>
  <c r="O42" i="13" s="1"/>
  <c r="O41" i="14" s="1"/>
  <c r="O42" i="15" s="1"/>
  <c r="O20" i="21" s="1"/>
  <c r="H41" i="11"/>
  <c r="O11" i="21"/>
  <c r="E47" i="35" s="1"/>
  <c r="D39" i="21"/>
  <c r="F41" i="18"/>
  <c r="D39" i="27" s="1"/>
  <c r="P39" i="8"/>
  <c r="P38" i="9" s="1"/>
  <c r="P39" i="10" s="1"/>
  <c r="W38" i="1"/>
  <c r="W39" i="8" s="1"/>
  <c r="W38" i="9" s="1"/>
  <c r="W39" i="10" s="1"/>
  <c r="W39" i="11" s="1"/>
  <c r="W38" i="12" s="1"/>
  <c r="W39" i="13" s="1"/>
  <c r="W38" i="14" s="1"/>
  <c r="W39" i="15" s="1"/>
  <c r="W39" i="16" s="1"/>
  <c r="W38" i="17" s="1"/>
  <c r="W39" i="18" s="1"/>
  <c r="R46" i="8"/>
  <c r="R45" i="9" s="1"/>
  <c r="R46" i="10" s="1"/>
  <c r="R19" i="27" s="1"/>
  <c r="N7" i="21"/>
  <c r="N41" i="1"/>
  <c r="U41" i="1" s="1"/>
  <c r="U42" i="8" s="1"/>
  <c r="U41" i="9" s="1"/>
  <c r="U42" i="10" s="1"/>
  <c r="U42" i="11" s="1"/>
  <c r="U41" i="12" s="1"/>
  <c r="U42" i="13" s="1"/>
  <c r="U41" i="14" s="1"/>
  <c r="U42" i="15" s="1"/>
  <c r="U42" i="16" s="1"/>
  <c r="U41" i="17" s="1"/>
  <c r="U42" i="18" s="1"/>
  <c r="U45" i="18" s="1"/>
  <c r="G20" i="28" s="1"/>
  <c r="Q45" i="11"/>
  <c r="Q44" i="12" s="1"/>
  <c r="Q45" i="13" s="1"/>
  <c r="Q44" i="14" s="1"/>
  <c r="Q45" i="15" s="1"/>
  <c r="J43" i="36" s="1"/>
  <c r="M16" i="21"/>
  <c r="M42" i="16"/>
  <c r="M41" i="17" s="1"/>
  <c r="M42" i="18" s="1"/>
  <c r="M21" i="21" s="1"/>
  <c r="O16" i="27"/>
  <c r="O46" i="16"/>
  <c r="O45" i="17" s="1"/>
  <c r="O47" i="18" s="1"/>
  <c r="O21" i="27" s="1"/>
  <c r="H37" i="21"/>
  <c r="Q43" i="16"/>
  <c r="Q42" i="17" s="1"/>
  <c r="F11" i="27"/>
  <c r="O45" i="11"/>
  <c r="O44" i="12" s="1"/>
  <c r="O45" i="13" s="1"/>
  <c r="O44" i="14" s="1"/>
  <c r="O45" i="15" s="1"/>
  <c r="H43" i="36" s="1"/>
  <c r="J41" i="11"/>
  <c r="I32" i="21"/>
  <c r="K41" i="11"/>
  <c r="I34" i="21"/>
  <c r="K41" i="13"/>
  <c r="I34" i="27" s="1"/>
  <c r="P13" i="21"/>
  <c r="H11" i="31" s="1"/>
  <c r="I41" i="13"/>
  <c r="G34" i="27" s="1"/>
  <c r="R16" i="27"/>
  <c r="R46" i="16"/>
  <c r="R45" i="17" s="1"/>
  <c r="R47" i="18" s="1"/>
  <c r="R21" i="27" s="1"/>
  <c r="O11" i="27"/>
  <c r="V45" i="9"/>
  <c r="V46" i="10" s="1"/>
  <c r="V46" i="11" s="1"/>
  <c r="V45" i="12" s="1"/>
  <c r="V46" i="13" s="1"/>
  <c r="V45" i="14" s="1"/>
  <c r="V46" i="15" s="1"/>
  <c r="V46" i="16" s="1"/>
  <c r="V45" i="17" s="1"/>
  <c r="V47" i="18" s="1"/>
  <c r="O45" i="9"/>
  <c r="O46" i="10" s="1"/>
  <c r="O19" i="27" s="1"/>
  <c r="O39" i="8"/>
  <c r="O38" i="9" s="1"/>
  <c r="O39" i="10" s="1"/>
  <c r="V38" i="1"/>
  <c r="V39" i="8" s="1"/>
  <c r="V38" i="9" s="1"/>
  <c r="V39" i="10" s="1"/>
  <c r="V39" i="11" s="1"/>
  <c r="V38" i="12" s="1"/>
  <c r="V39" i="13" s="1"/>
  <c r="V38" i="14" s="1"/>
  <c r="V39" i="15" s="1"/>
  <c r="V39" i="16" s="1"/>
  <c r="V38" i="17" s="1"/>
  <c r="V39" i="18" s="1"/>
  <c r="P45" i="11"/>
  <c r="G11" i="27"/>
  <c r="C11" i="35"/>
  <c r="E11" i="35"/>
  <c r="M11" i="35"/>
  <c r="H11" i="35"/>
  <c r="K11" i="35"/>
  <c r="I11" i="35"/>
  <c r="O47" i="8"/>
  <c r="O46" i="9" s="1"/>
  <c r="O47" i="10" s="1"/>
  <c r="O40" i="27" s="1"/>
  <c r="V46" i="1"/>
  <c r="V47" i="8" s="1"/>
  <c r="V46" i="9" s="1"/>
  <c r="V47" i="10" s="1"/>
  <c r="V47" i="11" s="1"/>
  <c r="V46" i="12" s="1"/>
  <c r="V47" i="13" s="1"/>
  <c r="V46" i="14" s="1"/>
  <c r="V47" i="15" s="1"/>
  <c r="V47" i="16" s="1"/>
  <c r="V46" i="17" s="1"/>
  <c r="V48" i="18" s="1"/>
  <c r="O43" i="27" s="1"/>
  <c r="S24" i="35"/>
  <c r="R24" i="35"/>
  <c r="AD24" i="35"/>
  <c r="Z24" i="35"/>
  <c r="U24" i="35"/>
  <c r="AC24" i="35"/>
  <c r="X24" i="35"/>
  <c r="D24" i="31"/>
  <c r="T24" i="31" s="1"/>
  <c r="AB24" i="35"/>
  <c r="W24" i="35"/>
  <c r="C8" i="35"/>
  <c r="L8" i="35"/>
  <c r="G8" i="35"/>
  <c r="E8" i="35"/>
  <c r="K8" i="35"/>
  <c r="S10" i="35"/>
  <c r="R10" i="35"/>
  <c r="AB10" i="35"/>
  <c r="W10" i="35"/>
  <c r="AC10" i="35"/>
  <c r="U10" i="35"/>
  <c r="AA10" i="35"/>
  <c r="T10" i="35"/>
  <c r="C10" i="31"/>
  <c r="K10" i="31"/>
  <c r="K49" i="35"/>
  <c r="E49" i="35"/>
  <c r="N49" i="35"/>
  <c r="I49" i="35"/>
  <c r="D49" i="35"/>
  <c r="C49" i="35"/>
  <c r="M49" i="35"/>
  <c r="H49" i="35"/>
  <c r="L49" i="35"/>
  <c r="I31" i="35"/>
  <c r="E31" i="35"/>
  <c r="C31" i="35"/>
  <c r="K31" i="35"/>
  <c r="H31" i="35"/>
  <c r="G31" i="35"/>
  <c r="C13" i="35"/>
  <c r="I13" i="35"/>
  <c r="E13" i="35"/>
  <c r="H13" i="35"/>
  <c r="M13" i="35"/>
  <c r="G13" i="35"/>
  <c r="P45" i="17"/>
  <c r="P47" i="18" s="1"/>
  <c r="P21" i="27" s="1"/>
  <c r="R52" i="35"/>
  <c r="AA52" i="35"/>
  <c r="W52" i="35"/>
  <c r="S52" i="35"/>
  <c r="AD52" i="35"/>
  <c r="Z52" i="35"/>
  <c r="U52" i="35"/>
  <c r="AC52" i="35"/>
  <c r="Y52" i="35"/>
  <c r="T52" i="35"/>
  <c r="X52" i="35"/>
  <c r="N52" i="31"/>
  <c r="D52" i="31"/>
  <c r="S16" i="35"/>
  <c r="R16" i="35"/>
  <c r="AA16" i="35"/>
  <c r="U16" i="35"/>
  <c r="X16" i="35"/>
  <c r="C16" i="31"/>
  <c r="K16" i="31"/>
  <c r="AC16" i="35"/>
  <c r="W16" i="35"/>
  <c r="E11" i="27"/>
  <c r="D16" i="31"/>
  <c r="N24" i="31"/>
  <c r="AD24" i="31" s="1"/>
  <c r="Z10" i="35"/>
  <c r="L13" i="35"/>
  <c r="T16" i="35"/>
  <c r="AA24" i="35"/>
  <c r="F49" i="35"/>
  <c r="S26" i="35"/>
  <c r="R26" i="35"/>
  <c r="AC26" i="35"/>
  <c r="Y26" i="35"/>
  <c r="T26" i="35"/>
  <c r="Z26" i="35"/>
  <c r="AD26" i="35"/>
  <c r="X26" i="35"/>
  <c r="N26" i="31"/>
  <c r="C26" i="31"/>
  <c r="R46" i="11"/>
  <c r="R45" i="12" s="1"/>
  <c r="R46" i="13" s="1"/>
  <c r="R45" i="14" s="1"/>
  <c r="R46" i="15" s="1"/>
  <c r="R20" i="27" s="1"/>
  <c r="N43" i="16"/>
  <c r="N42" i="17" s="1"/>
  <c r="N43" i="18" s="1"/>
  <c r="S33" i="35"/>
  <c r="AD33" i="35"/>
  <c r="Z33" i="35"/>
  <c r="U33" i="35"/>
  <c r="R33" i="35"/>
  <c r="AC33" i="35"/>
  <c r="X33" i="35"/>
  <c r="AB33" i="35"/>
  <c r="T33" i="35"/>
  <c r="N33" i="31"/>
  <c r="C33" i="31"/>
  <c r="AA33" i="35"/>
  <c r="R34" i="35"/>
  <c r="AC34" i="35"/>
  <c r="Y34" i="35"/>
  <c r="X34" i="35"/>
  <c r="S34" i="35"/>
  <c r="AB34" i="35"/>
  <c r="U34" i="35"/>
  <c r="Z34" i="35"/>
  <c r="W34" i="35"/>
  <c r="D34" i="31"/>
  <c r="E16" i="35"/>
  <c r="C16" i="35"/>
  <c r="L16" i="35"/>
  <c r="G16" i="35"/>
  <c r="M16" i="35"/>
  <c r="K16" i="35"/>
  <c r="K54" i="35"/>
  <c r="E54" i="35"/>
  <c r="N54" i="35"/>
  <c r="I54" i="35"/>
  <c r="D54" i="35"/>
  <c r="C54" i="35"/>
  <c r="C57" i="35" s="1"/>
  <c r="M54" i="35"/>
  <c r="H54" i="35"/>
  <c r="D10" i="31"/>
  <c r="C34" i="31"/>
  <c r="H8" i="35"/>
  <c r="H16" i="35"/>
  <c r="Z16" i="35"/>
  <c r="AA26" i="35"/>
  <c r="L31" i="35"/>
  <c r="AA34" i="35"/>
  <c r="F41" i="13"/>
  <c r="D34" i="27" s="1"/>
  <c r="Q11" i="21"/>
  <c r="N28" i="31" s="1"/>
  <c r="K41" i="16"/>
  <c r="M46" i="8"/>
  <c r="M45" i="9" s="1"/>
  <c r="M46" i="10" s="1"/>
  <c r="M19" i="27" s="1"/>
  <c r="T45" i="1"/>
  <c r="T46" i="8" s="1"/>
  <c r="T45" i="9" s="1"/>
  <c r="T46" i="10" s="1"/>
  <c r="T46" i="11" s="1"/>
  <c r="T45" i="12" s="1"/>
  <c r="T46" i="13" s="1"/>
  <c r="T45" i="14" s="1"/>
  <c r="T46" i="15" s="1"/>
  <c r="T46" i="16" s="1"/>
  <c r="T45" i="17" s="1"/>
  <c r="T47" i="18" s="1"/>
  <c r="F11" i="36" s="1"/>
  <c r="R45" i="11"/>
  <c r="R44" i="12" s="1"/>
  <c r="R45" i="13" s="1"/>
  <c r="R44" i="14" s="1"/>
  <c r="R45" i="15" s="1"/>
  <c r="K43" i="36" s="1"/>
  <c r="M44" i="12"/>
  <c r="M45" i="13" s="1"/>
  <c r="M44" i="14" s="1"/>
  <c r="M45" i="15" s="1"/>
  <c r="R45" i="16"/>
  <c r="N45" i="16"/>
  <c r="N44" i="17" s="1"/>
  <c r="N46" i="18" s="1"/>
  <c r="E16" i="27"/>
  <c r="I37" i="21"/>
  <c r="R43" i="16"/>
  <c r="S14" i="35"/>
  <c r="AA14" i="35"/>
  <c r="U14" i="35"/>
  <c r="R14" i="35"/>
  <c r="X14" i="35"/>
  <c r="D14" i="31"/>
  <c r="N14" i="31"/>
  <c r="AC14" i="35"/>
  <c r="W14" i="35"/>
  <c r="S15" i="35"/>
  <c r="R15" i="35"/>
  <c r="AA15" i="35"/>
  <c r="U15" i="35"/>
  <c r="X15" i="35"/>
  <c r="AC15" i="35"/>
  <c r="W15" i="35"/>
  <c r="C15" i="31"/>
  <c r="K15" i="31"/>
  <c r="M35" i="35"/>
  <c r="H35" i="35"/>
  <c r="E35" i="35"/>
  <c r="I35" i="35"/>
  <c r="G35" i="35"/>
  <c r="N16" i="31"/>
  <c r="K14" i="31"/>
  <c r="C24" i="31"/>
  <c r="D33" i="31"/>
  <c r="I8" i="35"/>
  <c r="G11" i="35"/>
  <c r="AB14" i="35"/>
  <c r="T15" i="35"/>
  <c r="I16" i="35"/>
  <c r="AB16" i="35"/>
  <c r="T24" i="35"/>
  <c r="AB26" i="35"/>
  <c r="M31" i="35"/>
  <c r="AD34" i="35"/>
  <c r="AB52" i="35"/>
  <c r="K48" i="35"/>
  <c r="E48" i="35"/>
  <c r="C48" i="35"/>
  <c r="L48" i="35"/>
  <c r="E12" i="35"/>
  <c r="I12" i="35"/>
  <c r="G12" i="35"/>
  <c r="M12" i="35"/>
  <c r="I48" i="35"/>
  <c r="T53" i="35"/>
  <c r="S53" i="35"/>
  <c r="AB53" i="35"/>
  <c r="X53" i="35"/>
  <c r="AA53" i="35"/>
  <c r="W53" i="35"/>
  <c r="AD53" i="35"/>
  <c r="Z53" i="35"/>
  <c r="U53" i="35"/>
  <c r="AC53" i="35"/>
  <c r="H12" i="35"/>
  <c r="M48" i="35"/>
  <c r="Y53" i="35"/>
  <c r="F53" i="35"/>
  <c r="I53" i="35"/>
  <c r="L53" i="35"/>
  <c r="N53" i="35"/>
  <c r="D53" i="35"/>
  <c r="E53" i="35"/>
  <c r="H53" i="35"/>
  <c r="K53" i="35"/>
  <c r="M53" i="35"/>
  <c r="G33" i="35"/>
  <c r="I33" i="35"/>
  <c r="L33" i="35"/>
  <c r="H33" i="35"/>
  <c r="K33" i="35"/>
  <c r="M33" i="35"/>
  <c r="C33" i="35"/>
  <c r="D47" i="31"/>
  <c r="T47" i="35"/>
  <c r="W47" i="35"/>
  <c r="Y47" i="35"/>
  <c r="AA47" i="35"/>
  <c r="AC47" i="35"/>
  <c r="R47" i="35"/>
  <c r="S47" i="35"/>
  <c r="N47" i="31"/>
  <c r="U47" i="35"/>
  <c r="X47" i="35"/>
  <c r="Z47" i="35"/>
  <c r="AB47" i="35"/>
  <c r="K9" i="31"/>
  <c r="C9" i="31"/>
  <c r="T9" i="35"/>
  <c r="W9" i="35"/>
  <c r="Z9" i="35"/>
  <c r="AB9" i="35"/>
  <c r="N9" i="31"/>
  <c r="D9" i="31"/>
  <c r="U9" i="35"/>
  <c r="X9" i="35"/>
  <c r="AA9" i="35"/>
  <c r="AC9" i="35"/>
  <c r="R9" i="35"/>
  <c r="G28" i="35"/>
  <c r="I28" i="35"/>
  <c r="L28" i="35"/>
  <c r="C28" i="35"/>
  <c r="H28" i="35"/>
  <c r="K28" i="35"/>
  <c r="M28" i="35"/>
  <c r="G9" i="35"/>
  <c r="I9" i="35"/>
  <c r="L9" i="35"/>
  <c r="C9" i="35"/>
  <c r="E9" i="35"/>
  <c r="H9" i="35"/>
  <c r="K9" i="35"/>
  <c r="G30" i="35"/>
  <c r="I30" i="35"/>
  <c r="L30" i="35"/>
  <c r="C30" i="35"/>
  <c r="E30" i="35"/>
  <c r="H30" i="35"/>
  <c r="K30" i="35"/>
  <c r="D49" i="31"/>
  <c r="U49" i="35"/>
  <c r="X49" i="35"/>
  <c r="Z49" i="35"/>
  <c r="AB49" i="35"/>
  <c r="AD49" i="35"/>
  <c r="R49" i="35"/>
  <c r="N49" i="31"/>
  <c r="T49" i="35"/>
  <c r="W49" i="35"/>
  <c r="Y49" i="35"/>
  <c r="AA49" i="35"/>
  <c r="AC49" i="35"/>
  <c r="D44" i="31"/>
  <c r="N44" i="31"/>
  <c r="U44" i="35"/>
  <c r="X44" i="35"/>
  <c r="Z44" i="35"/>
  <c r="AB44" i="35"/>
  <c r="AD44" i="35"/>
  <c r="R44" i="35"/>
  <c r="S44" i="35"/>
  <c r="T44" i="35"/>
  <c r="W44" i="35"/>
  <c r="Y44" i="35"/>
  <c r="AA44" i="35"/>
  <c r="N43" i="11"/>
  <c r="N42" i="12" s="1"/>
  <c r="N43" i="13" s="1"/>
  <c r="N42" i="14" s="1"/>
  <c r="N43" i="15" s="1"/>
  <c r="H50" i="37" s="1"/>
  <c r="F33" i="21"/>
  <c r="H40" i="12"/>
  <c r="F33" i="27" s="1"/>
  <c r="R43" i="11"/>
  <c r="R42" i="12" s="1"/>
  <c r="R43" i="13" s="1"/>
  <c r="R42" i="14" s="1"/>
  <c r="R43" i="15" s="1"/>
  <c r="L50" i="37" s="1"/>
  <c r="Q43" i="11"/>
  <c r="Q42" i="12" s="1"/>
  <c r="Q43" i="13" s="1"/>
  <c r="Q42" i="14" s="1"/>
  <c r="Q43" i="15" s="1"/>
  <c r="K50" i="37" s="1"/>
  <c r="P43" i="11"/>
  <c r="P42" i="12" s="1"/>
  <c r="P43" i="13" s="1"/>
  <c r="P42" i="14" s="1"/>
  <c r="P43" i="15" s="1"/>
  <c r="J50" i="37" s="1"/>
  <c r="O43" i="11"/>
  <c r="O42" i="12" s="1"/>
  <c r="O43" i="13" s="1"/>
  <c r="O42" i="14" s="1"/>
  <c r="O43" i="15" s="1"/>
  <c r="I50" i="37" s="1"/>
  <c r="M43" i="11"/>
  <c r="M42" i="12" s="1"/>
  <c r="M43" i="13" s="1"/>
  <c r="M42" i="14" s="1"/>
  <c r="M43" i="15" s="1"/>
  <c r="G50" i="37" s="1"/>
  <c r="G41" i="18"/>
  <c r="E39" i="27" s="1"/>
  <c r="H41" i="18"/>
  <c r="F39" i="27" s="1"/>
  <c r="G39" i="21"/>
  <c r="I41" i="18"/>
  <c r="G39" i="27" s="1"/>
  <c r="P43" i="18"/>
  <c r="N17" i="21"/>
  <c r="G40" i="17"/>
  <c r="E38" i="27" s="1"/>
  <c r="H40" i="17"/>
  <c r="F38" i="27" s="1"/>
  <c r="F17" i="27"/>
  <c r="O44" i="17"/>
  <c r="O46" i="18" s="1"/>
  <c r="M17" i="21"/>
  <c r="F40" i="17"/>
  <c r="D38" i="27" s="1"/>
  <c r="I17" i="27"/>
  <c r="R44" i="17"/>
  <c r="R46" i="18" s="1"/>
  <c r="H17" i="27"/>
  <c r="J40" i="17"/>
  <c r="H38" i="27" s="1"/>
  <c r="I40" i="17"/>
  <c r="G38" i="27" s="1"/>
  <c r="G17" i="27"/>
  <c r="I38" i="21"/>
  <c r="K40" i="17"/>
  <c r="I38" i="27" s="1"/>
  <c r="R42" i="17"/>
  <c r="R43" i="18" s="1"/>
  <c r="F53" i="31"/>
  <c r="O53" i="31"/>
  <c r="M53" i="31"/>
  <c r="L53" i="31"/>
  <c r="J53" i="31"/>
  <c r="K53" i="31"/>
  <c r="H53" i="31"/>
  <c r="E53" i="31"/>
  <c r="I53" i="31"/>
  <c r="C53" i="31"/>
  <c r="K34" i="31"/>
  <c r="E34" i="31"/>
  <c r="I34" i="31"/>
  <c r="L34" i="31"/>
  <c r="F34" i="31"/>
  <c r="O34" i="31"/>
  <c r="J34" i="31"/>
  <c r="M34" i="31"/>
  <c r="H34" i="31"/>
  <c r="F15" i="31"/>
  <c r="M15" i="31"/>
  <c r="L15" i="31"/>
  <c r="H15" i="31"/>
  <c r="I15" i="31"/>
  <c r="E15" i="31"/>
  <c r="I20" i="19"/>
  <c r="I21" i="21"/>
  <c r="G20" i="19"/>
  <c r="G21" i="21"/>
  <c r="E21" i="21"/>
  <c r="E20" i="19"/>
  <c r="O43" i="16"/>
  <c r="O42" i="17" s="1"/>
  <c r="O43" i="18" s="1"/>
  <c r="D37" i="21"/>
  <c r="M43" i="16"/>
  <c r="M42" i="17" s="1"/>
  <c r="M43" i="18" s="1"/>
  <c r="F41" i="16"/>
  <c r="J41" i="16"/>
  <c r="Q45" i="16"/>
  <c r="Q44" i="17" s="1"/>
  <c r="Q46" i="18" s="1"/>
  <c r="G16" i="27"/>
  <c r="P45" i="16"/>
  <c r="P44" i="17" s="1"/>
  <c r="P46" i="18" s="1"/>
  <c r="I41" i="16"/>
  <c r="G37" i="27" s="1"/>
  <c r="M52" i="31"/>
  <c r="H52" i="31"/>
  <c r="F52" i="31"/>
  <c r="O52" i="31"/>
  <c r="J52" i="31"/>
  <c r="I52" i="31"/>
  <c r="C52" i="31"/>
  <c r="L52" i="31"/>
  <c r="K52" i="31"/>
  <c r="E52" i="31"/>
  <c r="R42" i="16"/>
  <c r="R41" i="17" s="1"/>
  <c r="R42" i="18" s="1"/>
  <c r="R21" i="21" s="1"/>
  <c r="I33" i="31"/>
  <c r="L33" i="31"/>
  <c r="K33" i="31"/>
  <c r="E33" i="31"/>
  <c r="M33" i="31"/>
  <c r="H33" i="31"/>
  <c r="F33" i="31"/>
  <c r="O33" i="31"/>
  <c r="J33" i="31"/>
  <c r="Q42" i="16"/>
  <c r="Q41" i="17" s="1"/>
  <c r="Q42" i="18" s="1"/>
  <c r="Q21" i="21" s="1"/>
  <c r="F14" i="31"/>
  <c r="M14" i="31"/>
  <c r="I14" i="31"/>
  <c r="E14" i="31"/>
  <c r="L14" i="31"/>
  <c r="H14" i="31"/>
  <c r="P42" i="16"/>
  <c r="P41" i="17" s="1"/>
  <c r="P42" i="18" s="1"/>
  <c r="P21" i="21" s="1"/>
  <c r="O42" i="16"/>
  <c r="O41" i="17" s="1"/>
  <c r="O42" i="18" s="1"/>
  <c r="O21" i="21" s="1"/>
  <c r="N42" i="16"/>
  <c r="N41" i="17" s="1"/>
  <c r="N42" i="18" s="1"/>
  <c r="N21" i="21" s="1"/>
  <c r="K41" i="15"/>
  <c r="I36" i="27" s="1"/>
  <c r="R15" i="21"/>
  <c r="Q15" i="21"/>
  <c r="J41" i="15"/>
  <c r="H36" i="27" s="1"/>
  <c r="I41" i="15"/>
  <c r="G36" i="27" s="1"/>
  <c r="P15" i="21"/>
  <c r="O15" i="21"/>
  <c r="H41" i="15"/>
  <c r="F36" i="27" s="1"/>
  <c r="G41" i="15"/>
  <c r="E36" i="27" s="1"/>
  <c r="N15" i="21"/>
  <c r="F41" i="15"/>
  <c r="D36" i="27" s="1"/>
  <c r="E35" i="21"/>
  <c r="G40" i="14"/>
  <c r="E35" i="27" s="1"/>
  <c r="F40" i="14"/>
  <c r="D35" i="27" s="1"/>
  <c r="R14" i="21"/>
  <c r="K40" i="14"/>
  <c r="I35" i="27" s="1"/>
  <c r="Q14" i="21"/>
  <c r="J40" i="14"/>
  <c r="H35" i="27" s="1"/>
  <c r="P14" i="21"/>
  <c r="I40" i="14"/>
  <c r="G35" i="27" s="1"/>
  <c r="O14" i="21"/>
  <c r="H40" i="14"/>
  <c r="F35" i="27" s="1"/>
  <c r="F49" i="31"/>
  <c r="O49" i="31"/>
  <c r="J49" i="31"/>
  <c r="M49" i="31"/>
  <c r="H49" i="31"/>
  <c r="K49" i="31"/>
  <c r="E49" i="31"/>
  <c r="I49" i="31"/>
  <c r="C49" i="31"/>
  <c r="L49" i="31"/>
  <c r="L30" i="31"/>
  <c r="F19" i="19"/>
  <c r="F20" i="21"/>
  <c r="D19" i="19"/>
  <c r="D20" i="21"/>
  <c r="P44" i="12"/>
  <c r="P45" i="13" s="1"/>
  <c r="P44" i="14" s="1"/>
  <c r="P45" i="15" s="1"/>
  <c r="I43" i="36" s="1"/>
  <c r="P12" i="27"/>
  <c r="I40" i="12"/>
  <c r="G33" i="27" s="1"/>
  <c r="K40" i="12"/>
  <c r="R12" i="21"/>
  <c r="J40" i="12"/>
  <c r="Q12" i="21"/>
  <c r="Q41" i="12"/>
  <c r="Q42" i="13" s="1"/>
  <c r="Q41" i="14" s="1"/>
  <c r="Q42" i="15" s="1"/>
  <c r="Q20" i="21" s="1"/>
  <c r="F10" i="31"/>
  <c r="E10" i="31"/>
  <c r="H10" i="31"/>
  <c r="I10" i="31"/>
  <c r="M10" i="31"/>
  <c r="L10" i="31"/>
  <c r="N12" i="21"/>
  <c r="G40" i="12"/>
  <c r="M12" i="21"/>
  <c r="F40" i="12"/>
  <c r="D33" i="27" s="1"/>
  <c r="R42" i="11"/>
  <c r="R41" i="12" s="1"/>
  <c r="R42" i="13" s="1"/>
  <c r="R41" i="14" s="1"/>
  <c r="R42" i="15" s="1"/>
  <c r="R20" i="21" s="1"/>
  <c r="P42" i="11"/>
  <c r="P41" i="12" s="1"/>
  <c r="P42" i="13" s="1"/>
  <c r="P41" i="14" s="1"/>
  <c r="P42" i="15" s="1"/>
  <c r="P20" i="21" s="1"/>
  <c r="E18" i="31" s="1"/>
  <c r="N42" i="11"/>
  <c r="N41" i="12" s="1"/>
  <c r="N42" i="13" s="1"/>
  <c r="N41" i="14" s="1"/>
  <c r="N42" i="15" s="1"/>
  <c r="N20" i="21" s="1"/>
  <c r="Q46" i="11"/>
  <c r="Q45" i="12" s="1"/>
  <c r="Q46" i="13" s="1"/>
  <c r="Q45" i="14" s="1"/>
  <c r="Q46" i="15" s="1"/>
  <c r="Q20" i="27" s="1"/>
  <c r="P11" i="27"/>
  <c r="P46" i="11"/>
  <c r="P45" i="12" s="1"/>
  <c r="P46" i="13" s="1"/>
  <c r="P45" i="14" s="1"/>
  <c r="P46" i="15" s="1"/>
  <c r="P20" i="27" s="1"/>
  <c r="I41" i="11"/>
  <c r="K47" i="31"/>
  <c r="E47" i="31"/>
  <c r="I47" i="31"/>
  <c r="C47" i="31"/>
  <c r="L47" i="31"/>
  <c r="F47" i="31"/>
  <c r="O47" i="31"/>
  <c r="J47" i="31"/>
  <c r="M47" i="31"/>
  <c r="H47" i="31"/>
  <c r="L9" i="31"/>
  <c r="H9" i="31"/>
  <c r="I9" i="31"/>
  <c r="E9" i="31"/>
  <c r="F9" i="31"/>
  <c r="M9" i="31"/>
  <c r="D31" i="21"/>
  <c r="F41" i="10"/>
  <c r="D31" i="27" s="1"/>
  <c r="H41" i="10"/>
  <c r="F31" i="27" s="1"/>
  <c r="O10" i="21"/>
  <c r="G41" i="10"/>
  <c r="E31" i="27" s="1"/>
  <c r="N10" i="21"/>
  <c r="K41" i="10"/>
  <c r="I31" i="27" s="1"/>
  <c r="R10" i="21"/>
  <c r="I41" i="10"/>
  <c r="G31" i="27" s="1"/>
  <c r="P10" i="21"/>
  <c r="J41" i="10"/>
  <c r="H31" i="27" s="1"/>
  <c r="Q10" i="21"/>
  <c r="H30" i="21"/>
  <c r="J40" i="9"/>
  <c r="H30" i="27" s="1"/>
  <c r="R9" i="21"/>
  <c r="K40" i="9"/>
  <c r="I30" i="27" s="1"/>
  <c r="I26" i="31"/>
  <c r="L26" i="31"/>
  <c r="F26" i="31"/>
  <c r="J26" i="31"/>
  <c r="H26" i="31"/>
  <c r="K26" i="31"/>
  <c r="O26" i="31"/>
  <c r="M26" i="31"/>
  <c r="E26" i="31"/>
  <c r="I40" i="9"/>
  <c r="G30" i="27" s="1"/>
  <c r="P9" i="21"/>
  <c r="O9" i="21"/>
  <c r="H40" i="9"/>
  <c r="F30" i="27" s="1"/>
  <c r="N9" i="21"/>
  <c r="G40" i="9"/>
  <c r="E30" i="27" s="1"/>
  <c r="M9" i="21"/>
  <c r="F40" i="9"/>
  <c r="D30" i="27" s="1"/>
  <c r="Q45" i="1"/>
  <c r="Q46" i="8" s="1"/>
  <c r="Q45" i="9" s="1"/>
  <c r="Q46" i="10" s="1"/>
  <c r="Q19" i="27" s="1"/>
  <c r="Q7" i="27"/>
  <c r="N22" i="27"/>
  <c r="G11" i="25"/>
  <c r="Y37" i="1"/>
  <c r="Y38" i="8" s="1"/>
  <c r="Y37" i="9" s="1"/>
  <c r="Y38" i="10" s="1"/>
  <c r="Y38" i="11" s="1"/>
  <c r="Y37" i="12" s="1"/>
  <c r="Y38" i="13" s="1"/>
  <c r="Y37" i="14" s="1"/>
  <c r="Y38" i="15" s="1"/>
  <c r="Y38" i="16" s="1"/>
  <c r="Y37" i="17" s="1"/>
  <c r="Y38" i="18" s="1"/>
  <c r="I22" i="21" s="1"/>
  <c r="W37" i="1"/>
  <c r="W38" i="8" s="1"/>
  <c r="W37" i="9" s="1"/>
  <c r="W38" i="10" s="1"/>
  <c r="W38" i="11" s="1"/>
  <c r="W37" i="12" s="1"/>
  <c r="W38" i="13" s="1"/>
  <c r="W37" i="14" s="1"/>
  <c r="W38" i="15" s="1"/>
  <c r="W38" i="16" s="1"/>
  <c r="W37" i="17" s="1"/>
  <c r="W38" i="18" s="1"/>
  <c r="G22" i="21" s="1"/>
  <c r="U37" i="1"/>
  <c r="U38" i="8" s="1"/>
  <c r="U37" i="9" s="1"/>
  <c r="U38" i="10" s="1"/>
  <c r="U38" i="11" s="1"/>
  <c r="U37" i="12" s="1"/>
  <c r="U38" i="13" s="1"/>
  <c r="U37" i="14" s="1"/>
  <c r="U38" i="15" s="1"/>
  <c r="U38" i="16" s="1"/>
  <c r="U37" i="17" s="1"/>
  <c r="U38" i="18" s="1"/>
  <c r="E21" i="19" s="1"/>
  <c r="T37" i="1"/>
  <c r="T38" i="8" s="1"/>
  <c r="T37" i="9" s="1"/>
  <c r="T38" i="10" s="1"/>
  <c r="T38" i="11" s="1"/>
  <c r="T37" i="12" s="1"/>
  <c r="T38" i="13" s="1"/>
  <c r="T37" i="14" s="1"/>
  <c r="T38" i="15" s="1"/>
  <c r="T38" i="16" s="1"/>
  <c r="T37" i="17" s="1"/>
  <c r="T38" i="18" s="1"/>
  <c r="O8" i="21"/>
  <c r="H41" i="8"/>
  <c r="F29" i="27" s="1"/>
  <c r="I29" i="21"/>
  <c r="K41" i="8"/>
  <c r="I29" i="27" s="1"/>
  <c r="Q8" i="21"/>
  <c r="O25" i="31" s="1"/>
  <c r="J41" i="8"/>
  <c r="H29" i="27" s="1"/>
  <c r="N8" i="21"/>
  <c r="G41" i="8"/>
  <c r="E29" i="27" s="1"/>
  <c r="F44" i="31"/>
  <c r="J44" i="31"/>
  <c r="H44" i="31"/>
  <c r="K44" i="31"/>
  <c r="I44" i="31"/>
  <c r="L44" i="31"/>
  <c r="O44" i="31"/>
  <c r="C44" i="31"/>
  <c r="E44" i="31"/>
  <c r="M44" i="31"/>
  <c r="I41" i="8"/>
  <c r="G29" i="27" s="1"/>
  <c r="P8" i="21"/>
  <c r="M8" i="21"/>
  <c r="F41" i="8"/>
  <c r="D29" i="27" s="1"/>
  <c r="M42" i="8"/>
  <c r="M41" i="9" s="1"/>
  <c r="M42" i="10" s="1"/>
  <c r="M19" i="21" s="1"/>
  <c r="T42" i="8"/>
  <c r="T41" i="9" s="1"/>
  <c r="T42" i="10" s="1"/>
  <c r="T42" i="11" s="1"/>
  <c r="T41" i="12" s="1"/>
  <c r="T42" i="13" s="1"/>
  <c r="T41" i="14" s="1"/>
  <c r="T42" i="15" s="1"/>
  <c r="T42" i="16" s="1"/>
  <c r="T41" i="17" s="1"/>
  <c r="T42" i="18" s="1"/>
  <c r="T45" i="18" s="1"/>
  <c r="D20" i="28" s="1"/>
  <c r="G18" i="19"/>
  <c r="G19" i="21"/>
  <c r="M44" i="1"/>
  <c r="M45" i="8" s="1"/>
  <c r="M44" i="9" s="1"/>
  <c r="M45" i="10" s="1"/>
  <c r="F42" i="36" s="1"/>
  <c r="E7" i="27"/>
  <c r="N44" i="1"/>
  <c r="E28" i="21"/>
  <c r="N42" i="1"/>
  <c r="G40" i="1"/>
  <c r="E28" i="27" s="1"/>
  <c r="D18" i="19"/>
  <c r="D19" i="21"/>
  <c r="Y45" i="1"/>
  <c r="Y46" i="8" s="1"/>
  <c r="Y45" i="9" s="1"/>
  <c r="Y46" i="10" s="1"/>
  <c r="Y46" i="11" s="1"/>
  <c r="Y45" i="12" s="1"/>
  <c r="Y46" i="13" s="1"/>
  <c r="Y45" i="14" s="1"/>
  <c r="Y46" i="15" s="1"/>
  <c r="Y46" i="16" s="1"/>
  <c r="Y45" i="17" s="1"/>
  <c r="Y47" i="18" s="1"/>
  <c r="O44" i="1"/>
  <c r="I18" i="19"/>
  <c r="R44" i="1"/>
  <c r="Q44" i="1"/>
  <c r="G7" i="27"/>
  <c r="P44" i="1"/>
  <c r="R42" i="1"/>
  <c r="D28" i="21"/>
  <c r="M42" i="1"/>
  <c r="R18" i="21"/>
  <c r="K41" i="18"/>
  <c r="H28" i="21"/>
  <c r="Q42" i="1"/>
  <c r="J40" i="1"/>
  <c r="H28" i="27" s="1"/>
  <c r="Q41" i="1"/>
  <c r="P41" i="1"/>
  <c r="P7" i="21"/>
  <c r="I24" i="31"/>
  <c r="Y24" i="31" s="1"/>
  <c r="M24" i="31"/>
  <c r="AC24" i="31" s="1"/>
  <c r="F24" i="31"/>
  <c r="V24" i="31" s="1"/>
  <c r="K24" i="31"/>
  <c r="AA24" i="31" s="1"/>
  <c r="O24" i="31"/>
  <c r="AE24" i="31" s="1"/>
  <c r="E24" i="31"/>
  <c r="U24" i="31" s="1"/>
  <c r="H24" i="31"/>
  <c r="X24" i="31" s="1"/>
  <c r="J24" i="31"/>
  <c r="Z24" i="31" s="1"/>
  <c r="L24" i="31"/>
  <c r="AB24" i="31" s="1"/>
  <c r="R7" i="21"/>
  <c r="K40" i="1"/>
  <c r="I28" i="27" s="1"/>
  <c r="R41" i="1"/>
  <c r="P42" i="1"/>
  <c r="G28" i="21"/>
  <c r="I40" i="1"/>
  <c r="G28" i="27" s="1"/>
  <c r="F28" i="21"/>
  <c r="O42" i="1"/>
  <c r="O41" i="1"/>
  <c r="H40" i="1"/>
  <c r="F28" i="27" s="1"/>
  <c r="O7" i="21"/>
  <c r="Q43" i="18"/>
  <c r="G57" i="29"/>
  <c r="J57" i="29"/>
  <c r="L57" i="29"/>
  <c r="F16" i="31"/>
  <c r="M16" i="31"/>
  <c r="L16" i="31"/>
  <c r="X19" i="29"/>
  <c r="E16" i="31"/>
  <c r="H16" i="31"/>
  <c r="I16" i="31"/>
  <c r="Q18" i="21"/>
  <c r="J41" i="18"/>
  <c r="AC57" i="29"/>
  <c r="G23" i="28"/>
  <c r="M22" i="27"/>
  <c r="D23" i="28"/>
  <c r="F11" i="25"/>
  <c r="H20" i="19"/>
  <c r="H21" i="21"/>
  <c r="E21" i="27"/>
  <c r="H22" i="21"/>
  <c r="H21" i="19"/>
  <c r="F21" i="21"/>
  <c r="F20" i="19"/>
  <c r="D21" i="21"/>
  <c r="D20" i="19"/>
  <c r="F22" i="21"/>
  <c r="F21" i="19"/>
  <c r="H18" i="19"/>
  <c r="H19" i="21"/>
  <c r="I19" i="19"/>
  <c r="I20" i="21"/>
  <c r="H20" i="21"/>
  <c r="H19" i="19"/>
  <c r="G19" i="19"/>
  <c r="G20" i="21"/>
  <c r="E19" i="19"/>
  <c r="E20" i="21"/>
  <c r="E42" i="21"/>
  <c r="F18" i="19"/>
  <c r="F19" i="21"/>
  <c r="E18" i="19"/>
  <c r="E19" i="21"/>
  <c r="G43" i="25"/>
  <c r="E20" i="27"/>
  <c r="G21" i="27" l="1"/>
  <c r="I44" i="36"/>
  <c r="G44" i="25"/>
  <c r="G44" i="36"/>
  <c r="Z19" i="35"/>
  <c r="F44" i="25"/>
  <c r="D21" i="27"/>
  <c r="J44" i="25"/>
  <c r="J44" i="36"/>
  <c r="K44" i="25"/>
  <c r="K44" i="36"/>
  <c r="F43" i="25"/>
  <c r="F43" i="36"/>
  <c r="J23" i="28"/>
  <c r="H11" i="36"/>
  <c r="R22" i="27"/>
  <c r="K11" i="36"/>
  <c r="O22" i="27"/>
  <c r="X45" i="1"/>
  <c r="X46" i="8" s="1"/>
  <c r="X45" i="9" s="1"/>
  <c r="X46" i="10" s="1"/>
  <c r="X46" i="11" s="1"/>
  <c r="X45" i="12" s="1"/>
  <c r="X46" i="13" s="1"/>
  <c r="X45" i="14" s="1"/>
  <c r="X46" i="15" s="1"/>
  <c r="X46" i="16" s="1"/>
  <c r="X45" i="17" s="1"/>
  <c r="X47" i="18" s="1"/>
  <c r="J11" i="25" s="1"/>
  <c r="F40" i="1"/>
  <c r="D28" i="27" s="1"/>
  <c r="W45" i="1"/>
  <c r="W46" i="8" s="1"/>
  <c r="W45" i="9" s="1"/>
  <c r="W46" i="10" s="1"/>
  <c r="W46" i="11" s="1"/>
  <c r="W45" i="12" s="1"/>
  <c r="W46" i="13" s="1"/>
  <c r="W45" i="14" s="1"/>
  <c r="W46" i="15" s="1"/>
  <c r="W46" i="16" s="1"/>
  <c r="W45" i="17" s="1"/>
  <c r="W47" i="18" s="1"/>
  <c r="I11" i="25" s="1"/>
  <c r="I30" i="31"/>
  <c r="I42" i="21"/>
  <c r="L51" i="37"/>
  <c r="K50" i="24"/>
  <c r="K51" i="37"/>
  <c r="G42" i="21"/>
  <c r="J51" i="37"/>
  <c r="I50" i="24"/>
  <c r="I51" i="37"/>
  <c r="H50" i="24"/>
  <c r="H51" i="37"/>
  <c r="G50" i="24"/>
  <c r="G51" i="37"/>
  <c r="F20" i="27"/>
  <c r="H43" i="25"/>
  <c r="H44" i="25"/>
  <c r="H44" i="36"/>
  <c r="U44" i="1"/>
  <c r="U45" i="8" s="1"/>
  <c r="U44" i="9" s="1"/>
  <c r="U45" i="10" s="1"/>
  <c r="U45" i="11" s="1"/>
  <c r="U44" i="12" s="1"/>
  <c r="U45" i="13" s="1"/>
  <c r="U44" i="14" s="1"/>
  <c r="U45" i="15" s="1"/>
  <c r="U45" i="16" s="1"/>
  <c r="U44" i="17" s="1"/>
  <c r="U46" i="18" s="1"/>
  <c r="G45" i="36" s="1"/>
  <c r="N45" i="8"/>
  <c r="N44" i="9" s="1"/>
  <c r="N45" i="10" s="1"/>
  <c r="D19" i="27"/>
  <c r="S30" i="35"/>
  <c r="H30" i="31"/>
  <c r="AD30" i="35"/>
  <c r="K30" i="31"/>
  <c r="Y30" i="35"/>
  <c r="X30" i="35"/>
  <c r="F30" i="31"/>
  <c r="W30" i="35"/>
  <c r="I21" i="27"/>
  <c r="L49" i="24"/>
  <c r="J49" i="24"/>
  <c r="D41" i="21"/>
  <c r="H21" i="27"/>
  <c r="F37" i="27"/>
  <c r="I41" i="21"/>
  <c r="F25" i="31"/>
  <c r="V25" i="31" s="1"/>
  <c r="V26" i="31" s="1"/>
  <c r="M25" i="31"/>
  <c r="H25" i="31"/>
  <c r="K25" i="31"/>
  <c r="AA25" i="31" s="1"/>
  <c r="AA26" i="31" s="1"/>
  <c r="O52" i="35"/>
  <c r="AB19" i="35"/>
  <c r="O35" i="35"/>
  <c r="I44" i="25"/>
  <c r="D57" i="35"/>
  <c r="O40" i="17"/>
  <c r="R30" i="35"/>
  <c r="J30" i="31"/>
  <c r="O30" i="31"/>
  <c r="AC30" i="35"/>
  <c r="T30" i="35"/>
  <c r="AB30" i="35"/>
  <c r="N30" i="31"/>
  <c r="M30" i="31"/>
  <c r="E30" i="31"/>
  <c r="AA30" i="35"/>
  <c r="D30" i="31"/>
  <c r="Z30" i="35"/>
  <c r="C30" i="31"/>
  <c r="R11" i="35"/>
  <c r="E25" i="31"/>
  <c r="U25" i="31" s="1"/>
  <c r="U26" i="31" s="1"/>
  <c r="AC25" i="31"/>
  <c r="AC26" i="31" s="1"/>
  <c r="E5" i="35"/>
  <c r="AE24" i="35"/>
  <c r="L5" i="35"/>
  <c r="C5" i="35"/>
  <c r="G5" i="35"/>
  <c r="M57" i="35"/>
  <c r="F57" i="35"/>
  <c r="N41" i="16"/>
  <c r="N40" i="17" s="1"/>
  <c r="N41" i="18" s="1"/>
  <c r="E42" i="27" s="1"/>
  <c r="E37" i="27"/>
  <c r="O13" i="35"/>
  <c r="AC28" i="35"/>
  <c r="Y28" i="35"/>
  <c r="I47" i="35"/>
  <c r="C47" i="35"/>
  <c r="R28" i="35"/>
  <c r="W28" i="35"/>
  <c r="M47" i="35"/>
  <c r="X28" i="35"/>
  <c r="N57" i="35"/>
  <c r="I54" i="31"/>
  <c r="C54" i="31"/>
  <c r="E54" i="31"/>
  <c r="M54" i="31"/>
  <c r="AE53" i="35"/>
  <c r="AA19" i="35"/>
  <c r="W19" i="35"/>
  <c r="T19" i="35"/>
  <c r="C19" i="29"/>
  <c r="N19" i="29"/>
  <c r="R19" i="35"/>
  <c r="F42" i="21"/>
  <c r="F21" i="27"/>
  <c r="L19" i="29"/>
  <c r="J19" i="29"/>
  <c r="M19" i="29"/>
  <c r="H19" i="29"/>
  <c r="I57" i="35"/>
  <c r="L57" i="35"/>
  <c r="Q53" i="29"/>
  <c r="V19" i="29"/>
  <c r="AF19" i="29"/>
  <c r="AA19" i="29"/>
  <c r="M57" i="29"/>
  <c r="O31" i="35"/>
  <c r="AB11" i="35"/>
  <c r="Z11" i="35"/>
  <c r="I11" i="31"/>
  <c r="U11" i="35"/>
  <c r="C11" i="31"/>
  <c r="L11" i="31"/>
  <c r="AC11" i="35"/>
  <c r="AE18" i="29"/>
  <c r="D11" i="31"/>
  <c r="K11" i="31"/>
  <c r="L47" i="35"/>
  <c r="AE47" i="35"/>
  <c r="Q9" i="29"/>
  <c r="M5" i="35"/>
  <c r="Q5" i="29"/>
  <c r="K5" i="35"/>
  <c r="I5" i="35"/>
  <c r="H11" i="25"/>
  <c r="D32" i="27"/>
  <c r="AB28" i="35"/>
  <c r="C28" i="31"/>
  <c r="T28" i="35"/>
  <c r="G41" i="21"/>
  <c r="O28" i="35"/>
  <c r="Z28" i="35"/>
  <c r="E32" i="27"/>
  <c r="N41" i="11"/>
  <c r="N40" i="12" s="1"/>
  <c r="N41" i="13" s="1"/>
  <c r="N40" i="14" s="1"/>
  <c r="N41" i="15" s="1"/>
  <c r="E41" i="27" s="1"/>
  <c r="N38" i="31"/>
  <c r="C38" i="31"/>
  <c r="D38" i="31"/>
  <c r="E25" i="35"/>
  <c r="C25" i="35"/>
  <c r="I25" i="35"/>
  <c r="K25" i="35"/>
  <c r="H25" i="35"/>
  <c r="G25" i="35"/>
  <c r="M25" i="35"/>
  <c r="L25" i="35"/>
  <c r="E26" i="35"/>
  <c r="C26" i="35"/>
  <c r="K26" i="35"/>
  <c r="H26" i="35"/>
  <c r="M26" i="35"/>
  <c r="G26" i="35"/>
  <c r="L26" i="35"/>
  <c r="I26" i="35"/>
  <c r="D51" i="35"/>
  <c r="C51" i="35"/>
  <c r="N51" i="35"/>
  <c r="I51" i="35"/>
  <c r="M51" i="35"/>
  <c r="H51" i="35"/>
  <c r="L51" i="35"/>
  <c r="F51" i="35"/>
  <c r="E51" i="35"/>
  <c r="K51" i="35"/>
  <c r="I32" i="27"/>
  <c r="R41" i="11"/>
  <c r="R40" i="12" s="1"/>
  <c r="R41" i="13" s="1"/>
  <c r="R40" i="14" s="1"/>
  <c r="R41" i="15" s="1"/>
  <c r="I41" i="27" s="1"/>
  <c r="W57" i="29"/>
  <c r="F54" i="31"/>
  <c r="C6" i="35"/>
  <c r="E6" i="35"/>
  <c r="K6" i="35"/>
  <c r="I6" i="35"/>
  <c r="H6" i="35"/>
  <c r="G6" i="35"/>
  <c r="M6" i="35"/>
  <c r="L6" i="35"/>
  <c r="R13" i="35"/>
  <c r="AC13" i="35"/>
  <c r="X13" i="35"/>
  <c r="AA13" i="35"/>
  <c r="T13" i="35"/>
  <c r="Z13" i="35"/>
  <c r="D13" i="31"/>
  <c r="N13" i="31"/>
  <c r="W13" i="35"/>
  <c r="U13" i="35"/>
  <c r="K13" i="31"/>
  <c r="S13" i="35"/>
  <c r="AB13" i="35"/>
  <c r="C13" i="31"/>
  <c r="L38" i="29"/>
  <c r="O41" i="18"/>
  <c r="F42" i="27" s="1"/>
  <c r="S19" i="35"/>
  <c r="O16" i="35"/>
  <c r="N47" i="35"/>
  <c r="D20" i="27"/>
  <c r="AD57" i="29"/>
  <c r="AE19" i="29"/>
  <c r="O57" i="29"/>
  <c r="N57" i="31"/>
  <c r="D57" i="31"/>
  <c r="E22" i="21"/>
  <c r="N42" i="8"/>
  <c r="N41" i="9" s="1"/>
  <c r="N42" i="10" s="1"/>
  <c r="N19" i="21" s="1"/>
  <c r="E7" i="35"/>
  <c r="L7" i="35"/>
  <c r="G7" i="35"/>
  <c r="K7" i="35"/>
  <c r="I7" i="35"/>
  <c r="C7" i="35"/>
  <c r="C17" i="35" s="1"/>
  <c r="H7" i="35"/>
  <c r="M7" i="35"/>
  <c r="S27" i="35"/>
  <c r="R27" i="35"/>
  <c r="AA27" i="35"/>
  <c r="W27" i="35"/>
  <c r="AC27" i="35"/>
  <c r="X27" i="35"/>
  <c r="N27" i="31"/>
  <c r="C27" i="31"/>
  <c r="AB27" i="35"/>
  <c r="U27" i="35"/>
  <c r="T27" i="35"/>
  <c r="AD27" i="35"/>
  <c r="Z27" i="35"/>
  <c r="D27" i="31"/>
  <c r="Y27" i="35"/>
  <c r="D46" i="35"/>
  <c r="C46" i="35"/>
  <c r="L46" i="35"/>
  <c r="F46" i="35"/>
  <c r="I46" i="35"/>
  <c r="N46" i="35"/>
  <c r="E46" i="35"/>
  <c r="M46" i="35"/>
  <c r="K46" i="35"/>
  <c r="H46" i="35"/>
  <c r="M11" i="31"/>
  <c r="O33" i="35"/>
  <c r="AE33" i="35"/>
  <c r="AE9" i="35"/>
  <c r="AA11" i="35"/>
  <c r="N11" i="31"/>
  <c r="W11" i="35"/>
  <c r="F47" i="35"/>
  <c r="K47" i="35"/>
  <c r="H57" i="35"/>
  <c r="AC19" i="35"/>
  <c r="S28" i="35"/>
  <c r="O28" i="31"/>
  <c r="L28" i="31"/>
  <c r="E28" i="31"/>
  <c r="I28" i="31"/>
  <c r="F28" i="31"/>
  <c r="J28" i="31"/>
  <c r="M28" i="31"/>
  <c r="K28" i="31"/>
  <c r="H28" i="31"/>
  <c r="AE16" i="35"/>
  <c r="O49" i="35"/>
  <c r="O8" i="35"/>
  <c r="H32" i="27"/>
  <c r="Q41" i="11"/>
  <c r="Q40" i="12" s="1"/>
  <c r="Q41" i="13" s="1"/>
  <c r="Q40" i="14" s="1"/>
  <c r="Q41" i="15" s="1"/>
  <c r="H41" i="27" s="1"/>
  <c r="E24" i="35"/>
  <c r="K24" i="35"/>
  <c r="L24" i="35"/>
  <c r="I24" i="35"/>
  <c r="M24" i="35"/>
  <c r="H24" i="35"/>
  <c r="C24" i="35"/>
  <c r="G24" i="35"/>
  <c r="O41" i="11"/>
  <c r="O40" i="12" s="1"/>
  <c r="O41" i="13" s="1"/>
  <c r="O40" i="14" s="1"/>
  <c r="O41" i="15" s="1"/>
  <c r="F41" i="27" s="1"/>
  <c r="F32" i="27"/>
  <c r="AB54" i="35"/>
  <c r="AB57" i="35" s="1"/>
  <c r="X54" i="35"/>
  <c r="X57" i="35" s="1"/>
  <c r="AA54" i="35"/>
  <c r="AA57" i="35" s="1"/>
  <c r="W54" i="35"/>
  <c r="R54" i="35"/>
  <c r="R57" i="35" s="1"/>
  <c r="AD54" i="35"/>
  <c r="AD57" i="35" s="1"/>
  <c r="Z54" i="35"/>
  <c r="Z57" i="35" s="1"/>
  <c r="U54" i="35"/>
  <c r="U57" i="35" s="1"/>
  <c r="S54" i="35"/>
  <c r="S57" i="35" s="1"/>
  <c r="Y54" i="35"/>
  <c r="Y57" i="35" s="1"/>
  <c r="AC54" i="35"/>
  <c r="AC57" i="35" s="1"/>
  <c r="T54" i="35"/>
  <c r="T57" i="35" s="1"/>
  <c r="N54" i="31"/>
  <c r="D54" i="31"/>
  <c r="S8" i="35"/>
  <c r="R8" i="35"/>
  <c r="AB8" i="35"/>
  <c r="W8" i="35"/>
  <c r="AC8" i="35"/>
  <c r="U8" i="35"/>
  <c r="D8" i="31"/>
  <c r="N8" i="31"/>
  <c r="AA8" i="35"/>
  <c r="T8" i="35"/>
  <c r="Z8" i="35"/>
  <c r="C8" i="31"/>
  <c r="X8" i="35"/>
  <c r="K8" i="31"/>
  <c r="C27" i="35"/>
  <c r="M27" i="35"/>
  <c r="H27" i="35"/>
  <c r="L27" i="35"/>
  <c r="E27" i="35"/>
  <c r="K27" i="35"/>
  <c r="I27" i="35"/>
  <c r="G27" i="35"/>
  <c r="AD32" i="35"/>
  <c r="Z32" i="35"/>
  <c r="U32" i="35"/>
  <c r="S32" i="35"/>
  <c r="R32" i="35"/>
  <c r="Y32" i="35"/>
  <c r="AA32" i="35"/>
  <c r="X32" i="35"/>
  <c r="N32" i="31"/>
  <c r="C32" i="31"/>
  <c r="AC32" i="35"/>
  <c r="AB32" i="35"/>
  <c r="D32" i="31"/>
  <c r="W32" i="35"/>
  <c r="T32" i="35"/>
  <c r="C34" i="35"/>
  <c r="C38" i="35" s="1"/>
  <c r="I34" i="35"/>
  <c r="I38" i="35" s="1"/>
  <c r="K34" i="35"/>
  <c r="K38" i="35" s="1"/>
  <c r="E34" i="35"/>
  <c r="E38" i="35" s="1"/>
  <c r="L34" i="35"/>
  <c r="L38" i="35" s="1"/>
  <c r="H34" i="35"/>
  <c r="H38" i="35" s="1"/>
  <c r="G34" i="35"/>
  <c r="G38" i="35" s="1"/>
  <c r="M34" i="35"/>
  <c r="M38" i="35" s="1"/>
  <c r="AE34" i="35"/>
  <c r="AE10" i="35"/>
  <c r="L50" i="24"/>
  <c r="AA57" i="29"/>
  <c r="H54" i="31"/>
  <c r="AE57" i="29"/>
  <c r="M38" i="29"/>
  <c r="K43" i="35"/>
  <c r="E43" i="35"/>
  <c r="D43" i="35"/>
  <c r="C43" i="35"/>
  <c r="M43" i="35"/>
  <c r="F43" i="35"/>
  <c r="L43" i="35"/>
  <c r="I43" i="35"/>
  <c r="N43" i="35"/>
  <c r="H43" i="35"/>
  <c r="E29" i="35"/>
  <c r="C29" i="35"/>
  <c r="K29" i="35"/>
  <c r="I29" i="35"/>
  <c r="H29" i="35"/>
  <c r="G29" i="35"/>
  <c r="M29" i="35"/>
  <c r="L29" i="35"/>
  <c r="R29" i="35"/>
  <c r="AD29" i="35"/>
  <c r="AC29" i="35"/>
  <c r="Y29" i="35"/>
  <c r="T29" i="35"/>
  <c r="AA29" i="35"/>
  <c r="U29" i="35"/>
  <c r="Z29" i="35"/>
  <c r="D29" i="31"/>
  <c r="X29" i="35"/>
  <c r="S29" i="35"/>
  <c r="W29" i="35"/>
  <c r="N29" i="31"/>
  <c r="AB29" i="35"/>
  <c r="C29" i="31"/>
  <c r="N50" i="35"/>
  <c r="I50" i="35"/>
  <c r="D50" i="35"/>
  <c r="C50" i="35"/>
  <c r="M50" i="35"/>
  <c r="H50" i="35"/>
  <c r="L50" i="35"/>
  <c r="F50" i="35"/>
  <c r="K50" i="35"/>
  <c r="E50" i="35"/>
  <c r="AB31" i="35"/>
  <c r="X31" i="35"/>
  <c r="S31" i="35"/>
  <c r="AA31" i="35"/>
  <c r="U31" i="35"/>
  <c r="AD31" i="35"/>
  <c r="W31" i="35"/>
  <c r="D31" i="31"/>
  <c r="R31" i="35"/>
  <c r="AC31" i="35"/>
  <c r="T31" i="35"/>
  <c r="N31" i="31"/>
  <c r="Z31" i="35"/>
  <c r="C31" i="31"/>
  <c r="Y31" i="35"/>
  <c r="E32" i="35"/>
  <c r="L32" i="35"/>
  <c r="G32" i="35"/>
  <c r="C32" i="35"/>
  <c r="H32" i="35"/>
  <c r="M32" i="35"/>
  <c r="K32" i="35"/>
  <c r="I32" i="35"/>
  <c r="AA51" i="35"/>
  <c r="W51" i="35"/>
  <c r="R51" i="35"/>
  <c r="AD51" i="35"/>
  <c r="Z51" i="35"/>
  <c r="U51" i="35"/>
  <c r="S51" i="35"/>
  <c r="AC51" i="35"/>
  <c r="Y51" i="35"/>
  <c r="T51" i="35"/>
  <c r="AB51" i="35"/>
  <c r="N51" i="31"/>
  <c r="D51" i="31"/>
  <c r="X51" i="35"/>
  <c r="AE14" i="35"/>
  <c r="K57" i="35"/>
  <c r="O48" i="35"/>
  <c r="X19" i="35"/>
  <c r="R41" i="16"/>
  <c r="I37" i="27"/>
  <c r="O11" i="35"/>
  <c r="Z57" i="29"/>
  <c r="L54" i="31"/>
  <c r="Z19" i="29"/>
  <c r="E57" i="29"/>
  <c r="F19" i="29"/>
  <c r="AB57" i="29"/>
  <c r="O54" i="31"/>
  <c r="J54" i="31"/>
  <c r="AF57" i="29"/>
  <c r="K54" i="31"/>
  <c r="AA35" i="35"/>
  <c r="AA38" i="35" s="1"/>
  <c r="W35" i="35"/>
  <c r="W38" i="35" s="1"/>
  <c r="S35" i="35"/>
  <c r="S38" i="35" s="1"/>
  <c r="Z35" i="35"/>
  <c r="Z38" i="35" s="1"/>
  <c r="T35" i="35"/>
  <c r="T38" i="35" s="1"/>
  <c r="R35" i="35"/>
  <c r="R38" i="35" s="1"/>
  <c r="AC35" i="35"/>
  <c r="U35" i="35"/>
  <c r="U38" i="35" s="1"/>
  <c r="D35" i="31"/>
  <c r="AB35" i="35"/>
  <c r="AB38" i="35" s="1"/>
  <c r="Y35" i="35"/>
  <c r="Y38" i="35" s="1"/>
  <c r="C35" i="31"/>
  <c r="N35" i="31"/>
  <c r="X35" i="35"/>
  <c r="X38" i="35" s="1"/>
  <c r="AD35" i="35"/>
  <c r="AD38" i="35" s="1"/>
  <c r="I38" i="29"/>
  <c r="H38" i="29"/>
  <c r="N57" i="29"/>
  <c r="F57" i="29"/>
  <c r="R43" i="35"/>
  <c r="AC43" i="35"/>
  <c r="Y43" i="35"/>
  <c r="T43" i="35"/>
  <c r="S43" i="35"/>
  <c r="AD43" i="35"/>
  <c r="X43" i="35"/>
  <c r="Z43" i="35"/>
  <c r="N43" i="31"/>
  <c r="AD43" i="31" s="1"/>
  <c r="AD44" i="31" s="1"/>
  <c r="D43" i="31"/>
  <c r="T43" i="31" s="1"/>
  <c r="T44" i="31" s="1"/>
  <c r="W43" i="35"/>
  <c r="U43" i="35"/>
  <c r="AB43" i="35"/>
  <c r="AA43" i="35"/>
  <c r="S5" i="35"/>
  <c r="R5" i="35"/>
  <c r="Z5" i="35"/>
  <c r="T5" i="35"/>
  <c r="C5" i="31"/>
  <c r="K5" i="31"/>
  <c r="AA5" i="31" s="1"/>
  <c r="AC5" i="35"/>
  <c r="X5" i="35"/>
  <c r="W5" i="35"/>
  <c r="N5" i="31"/>
  <c r="D5" i="31"/>
  <c r="T5" i="31" s="1"/>
  <c r="U5" i="35"/>
  <c r="AB5" i="35"/>
  <c r="AA5" i="35"/>
  <c r="T44" i="1"/>
  <c r="T45" i="8" s="1"/>
  <c r="T44" i="9" s="1"/>
  <c r="T45" i="10" s="1"/>
  <c r="T45" i="11" s="1"/>
  <c r="T44" i="12" s="1"/>
  <c r="T45" i="13" s="1"/>
  <c r="T44" i="14" s="1"/>
  <c r="T45" i="15" s="1"/>
  <c r="T45" i="16" s="1"/>
  <c r="T44" i="17" s="1"/>
  <c r="T46" i="18" s="1"/>
  <c r="F45" i="36" s="1"/>
  <c r="I21" i="19"/>
  <c r="J25" i="31"/>
  <c r="Z25" i="31" s="1"/>
  <c r="Z26" i="31" s="1"/>
  <c r="I25" i="31"/>
  <c r="Y25" i="31" s="1"/>
  <c r="Y26" i="31" s="1"/>
  <c r="L25" i="31"/>
  <c r="AB25" i="31" s="1"/>
  <c r="AB26" i="31" s="1"/>
  <c r="R7" i="35"/>
  <c r="AA7" i="35"/>
  <c r="U7" i="35"/>
  <c r="Z7" i="35"/>
  <c r="T7" i="35"/>
  <c r="D7" i="31"/>
  <c r="N7" i="31"/>
  <c r="X7" i="35"/>
  <c r="W7" i="35"/>
  <c r="C7" i="31"/>
  <c r="AC7" i="35"/>
  <c r="AB7" i="35"/>
  <c r="S7" i="35"/>
  <c r="K7" i="31"/>
  <c r="C10" i="35"/>
  <c r="C18" i="35" s="1"/>
  <c r="E10" i="35"/>
  <c r="E18" i="35" s="1"/>
  <c r="M10" i="35"/>
  <c r="M18" i="35" s="1"/>
  <c r="H10" i="35"/>
  <c r="H18" i="35" s="1"/>
  <c r="K10" i="35"/>
  <c r="K18" i="35" s="1"/>
  <c r="I10" i="35"/>
  <c r="I18" i="35" s="1"/>
  <c r="L10" i="35"/>
  <c r="L18" i="35" s="1"/>
  <c r="G10" i="35"/>
  <c r="G18" i="35" s="1"/>
  <c r="S48" i="35"/>
  <c r="AB48" i="35"/>
  <c r="X48" i="35"/>
  <c r="AD48" i="35"/>
  <c r="Z48" i="35"/>
  <c r="U48" i="35"/>
  <c r="W48" i="35"/>
  <c r="AA48" i="35"/>
  <c r="Y48" i="35"/>
  <c r="R48" i="35"/>
  <c r="T48" i="35"/>
  <c r="N48" i="31"/>
  <c r="D48" i="31"/>
  <c r="AC48" i="35"/>
  <c r="E11" i="31"/>
  <c r="F11" i="31"/>
  <c r="S12" i="35"/>
  <c r="R12" i="35"/>
  <c r="AC12" i="35"/>
  <c r="X12" i="35"/>
  <c r="AA12" i="35"/>
  <c r="T12" i="35"/>
  <c r="C12" i="31"/>
  <c r="K12" i="31"/>
  <c r="Z12" i="35"/>
  <c r="D12" i="31"/>
  <c r="N12" i="31"/>
  <c r="AB12" i="35"/>
  <c r="W12" i="35"/>
  <c r="U12" i="35"/>
  <c r="AA50" i="35"/>
  <c r="W50" i="35"/>
  <c r="AD50" i="35"/>
  <c r="Z50" i="35"/>
  <c r="U50" i="35"/>
  <c r="R50" i="35"/>
  <c r="AC50" i="35"/>
  <c r="Y50" i="35"/>
  <c r="T50" i="35"/>
  <c r="S50" i="35"/>
  <c r="AB50" i="35"/>
  <c r="X50" i="35"/>
  <c r="N50" i="31"/>
  <c r="D50" i="31"/>
  <c r="D19" i="31"/>
  <c r="N19" i="31"/>
  <c r="C19" i="31"/>
  <c r="K19" i="31"/>
  <c r="N38" i="29"/>
  <c r="C15" i="35"/>
  <c r="E15" i="35"/>
  <c r="L15" i="35"/>
  <c r="G15" i="35"/>
  <c r="M15" i="35"/>
  <c r="K15" i="35"/>
  <c r="I15" i="35"/>
  <c r="H15" i="35"/>
  <c r="AE52" i="35"/>
  <c r="X11" i="35"/>
  <c r="S11" i="35"/>
  <c r="T11" i="35"/>
  <c r="D47" i="35"/>
  <c r="H47" i="35"/>
  <c r="AD28" i="35"/>
  <c r="U28" i="35"/>
  <c r="AA28" i="35"/>
  <c r="D28" i="31"/>
  <c r="E57" i="35"/>
  <c r="O12" i="35"/>
  <c r="AE15" i="35"/>
  <c r="U19" i="35"/>
  <c r="O54" i="35"/>
  <c r="AC38" i="35"/>
  <c r="AE26" i="35"/>
  <c r="W57" i="35"/>
  <c r="C14" i="35"/>
  <c r="E14" i="35"/>
  <c r="M14" i="35"/>
  <c r="H14" i="35"/>
  <c r="G14" i="35"/>
  <c r="L14" i="35"/>
  <c r="L19" i="35" s="1"/>
  <c r="K14" i="35"/>
  <c r="K19" i="35" s="1"/>
  <c r="I14" i="35"/>
  <c r="O53" i="35"/>
  <c r="O9" i="35"/>
  <c r="G49" i="24"/>
  <c r="O30" i="35"/>
  <c r="M56" i="31"/>
  <c r="N56" i="31"/>
  <c r="D56" i="31"/>
  <c r="AE49" i="35"/>
  <c r="O37" i="31"/>
  <c r="D37" i="31"/>
  <c r="N37" i="31"/>
  <c r="C37" i="31"/>
  <c r="I18" i="31"/>
  <c r="D18" i="31"/>
  <c r="N18" i="31"/>
  <c r="C18" i="31"/>
  <c r="K18" i="31"/>
  <c r="AC46" i="35"/>
  <c r="AA46" i="35"/>
  <c r="Y46" i="35"/>
  <c r="W46" i="35"/>
  <c r="T46" i="35"/>
  <c r="N46" i="31"/>
  <c r="D46" i="31"/>
  <c r="S46" i="35"/>
  <c r="R46" i="35"/>
  <c r="AD46" i="35"/>
  <c r="AB46" i="35"/>
  <c r="Z46" i="35"/>
  <c r="X46" i="35"/>
  <c r="U46" i="35"/>
  <c r="S45" i="35"/>
  <c r="AC45" i="35"/>
  <c r="AA45" i="35"/>
  <c r="Y45" i="35"/>
  <c r="W45" i="35"/>
  <c r="T45" i="35"/>
  <c r="N45" i="31"/>
  <c r="R45" i="35"/>
  <c r="AD45" i="35"/>
  <c r="AB45" i="35"/>
  <c r="Z45" i="35"/>
  <c r="X45" i="35"/>
  <c r="U45" i="35"/>
  <c r="D45" i="31"/>
  <c r="C45" i="35"/>
  <c r="N45" i="35"/>
  <c r="L45" i="35"/>
  <c r="I45" i="35"/>
  <c r="F45" i="35"/>
  <c r="D45" i="35"/>
  <c r="M45" i="35"/>
  <c r="K45" i="35"/>
  <c r="H45" i="35"/>
  <c r="E45" i="35"/>
  <c r="AE44" i="35"/>
  <c r="S25" i="35"/>
  <c r="R25" i="35"/>
  <c r="AC25" i="35"/>
  <c r="AC36" i="35" s="1"/>
  <c r="AA25" i="35"/>
  <c r="Y25" i="35"/>
  <c r="W25" i="35"/>
  <c r="T25" i="35"/>
  <c r="N25" i="31"/>
  <c r="AD25" i="31" s="1"/>
  <c r="AD26" i="31" s="1"/>
  <c r="D25" i="31"/>
  <c r="T25" i="31" s="1"/>
  <c r="T26" i="31" s="1"/>
  <c r="C25" i="31"/>
  <c r="AD25" i="35"/>
  <c r="AB25" i="35"/>
  <c r="Z25" i="35"/>
  <c r="X25" i="35"/>
  <c r="U25" i="35"/>
  <c r="S6" i="35"/>
  <c r="R6" i="35"/>
  <c r="AB6" i="35"/>
  <c r="Z6" i="35"/>
  <c r="W6" i="35"/>
  <c r="T6" i="35"/>
  <c r="D6" i="31"/>
  <c r="AC6" i="35"/>
  <c r="AA6" i="35"/>
  <c r="X6" i="35"/>
  <c r="U6" i="35"/>
  <c r="C6" i="31"/>
  <c r="K6" i="31"/>
  <c r="N6" i="31"/>
  <c r="D44" i="35"/>
  <c r="C44" i="35"/>
  <c r="N44" i="35"/>
  <c r="L44" i="35"/>
  <c r="I44" i="35"/>
  <c r="F44" i="35"/>
  <c r="M44" i="35"/>
  <c r="K44" i="35"/>
  <c r="H44" i="35"/>
  <c r="E44" i="35"/>
  <c r="J38" i="29"/>
  <c r="AG57" i="29"/>
  <c r="J50" i="24"/>
  <c r="H41" i="21"/>
  <c r="K49" i="24"/>
  <c r="D42" i="21"/>
  <c r="H42" i="21"/>
  <c r="I57" i="29"/>
  <c r="R40" i="17"/>
  <c r="R41" i="18" s="1"/>
  <c r="I42" i="27" s="1"/>
  <c r="P53" i="31"/>
  <c r="P34" i="31"/>
  <c r="P15" i="31"/>
  <c r="D37" i="27"/>
  <c r="M41" i="16"/>
  <c r="M40" i="17" s="1"/>
  <c r="M41" i="18" s="1"/>
  <c r="D42" i="27" s="1"/>
  <c r="H37" i="27"/>
  <c r="Q41" i="16"/>
  <c r="Q40" i="17" s="1"/>
  <c r="Q41" i="18" s="1"/>
  <c r="H42" i="27" s="1"/>
  <c r="AC19" i="29"/>
  <c r="AD19" i="29"/>
  <c r="I19" i="29"/>
  <c r="P41" i="16"/>
  <c r="P40" i="17" s="1"/>
  <c r="P41" i="18" s="1"/>
  <c r="G42" i="27" s="1"/>
  <c r="P52" i="31"/>
  <c r="P33" i="31"/>
  <c r="H19" i="31"/>
  <c r="L19" i="31"/>
  <c r="F19" i="31"/>
  <c r="E19" i="31"/>
  <c r="I19" i="31"/>
  <c r="M19" i="31"/>
  <c r="P14" i="31"/>
  <c r="Q33" i="29"/>
  <c r="Q14" i="29"/>
  <c r="F51" i="31"/>
  <c r="K51" i="31"/>
  <c r="O51" i="31"/>
  <c r="E51" i="31"/>
  <c r="J51" i="31"/>
  <c r="I51" i="31"/>
  <c r="M51" i="31"/>
  <c r="C51" i="31"/>
  <c r="H51" i="31"/>
  <c r="L51" i="31"/>
  <c r="F32" i="31"/>
  <c r="K32" i="31"/>
  <c r="O32" i="31"/>
  <c r="E32" i="31"/>
  <c r="J32" i="31"/>
  <c r="I32" i="31"/>
  <c r="M32" i="31"/>
  <c r="H32" i="31"/>
  <c r="L32" i="31"/>
  <c r="F13" i="31"/>
  <c r="L13" i="31"/>
  <c r="H13" i="31"/>
  <c r="M13" i="31"/>
  <c r="I13" i="31"/>
  <c r="E13" i="31"/>
  <c r="Q13" i="29"/>
  <c r="I49" i="24"/>
  <c r="F41" i="21"/>
  <c r="J37" i="31"/>
  <c r="Q31" i="29"/>
  <c r="Q12" i="29"/>
  <c r="H49" i="24"/>
  <c r="E41" i="21"/>
  <c r="C50" i="31"/>
  <c r="E50" i="31"/>
  <c r="M50" i="31"/>
  <c r="O50" i="31"/>
  <c r="I50" i="31"/>
  <c r="L50" i="31"/>
  <c r="K50" i="31"/>
  <c r="H50" i="31"/>
  <c r="F50" i="31"/>
  <c r="J50" i="31"/>
  <c r="E31" i="31"/>
  <c r="O31" i="31"/>
  <c r="M31" i="31"/>
  <c r="K31" i="31"/>
  <c r="I31" i="31"/>
  <c r="L31" i="31"/>
  <c r="F31" i="31"/>
  <c r="J31" i="31"/>
  <c r="H31" i="31"/>
  <c r="E12" i="31"/>
  <c r="L12" i="31"/>
  <c r="F12" i="31"/>
  <c r="M12" i="31"/>
  <c r="I12" i="31"/>
  <c r="H12" i="31"/>
  <c r="C56" i="31"/>
  <c r="O56" i="31"/>
  <c r="J56" i="31"/>
  <c r="I56" i="31"/>
  <c r="E56" i="31"/>
  <c r="K56" i="31"/>
  <c r="L56" i="31"/>
  <c r="F56" i="31"/>
  <c r="H56" i="31"/>
  <c r="P49" i="31"/>
  <c r="Q30" i="29"/>
  <c r="Q11" i="29"/>
  <c r="H37" i="31"/>
  <c r="H18" i="31"/>
  <c r="I37" i="31"/>
  <c r="E37" i="31"/>
  <c r="K37" i="31"/>
  <c r="L37" i="31"/>
  <c r="F37" i="31"/>
  <c r="M37" i="31"/>
  <c r="F18" i="31"/>
  <c r="M18" i="31"/>
  <c r="L18" i="31"/>
  <c r="I20" i="27"/>
  <c r="K43" i="25"/>
  <c r="J43" i="25"/>
  <c r="H20" i="27"/>
  <c r="G20" i="27"/>
  <c r="I43" i="25"/>
  <c r="I33" i="27"/>
  <c r="O48" i="31"/>
  <c r="M48" i="31"/>
  <c r="F48" i="31"/>
  <c r="E48" i="31"/>
  <c r="K48" i="31"/>
  <c r="H48" i="31"/>
  <c r="J48" i="31"/>
  <c r="L48" i="31"/>
  <c r="I48" i="31"/>
  <c r="C48" i="31"/>
  <c r="H33" i="27"/>
  <c r="K29" i="31"/>
  <c r="O29" i="31"/>
  <c r="J29" i="31"/>
  <c r="M29" i="31"/>
  <c r="E29" i="31"/>
  <c r="H29" i="31"/>
  <c r="I29" i="31"/>
  <c r="L29" i="31"/>
  <c r="F29" i="31"/>
  <c r="P10" i="31"/>
  <c r="I37" i="29"/>
  <c r="L37" i="29"/>
  <c r="F37" i="29"/>
  <c r="E33" i="27"/>
  <c r="M18" i="29"/>
  <c r="I18" i="29"/>
  <c r="N18" i="29"/>
  <c r="F18" i="29"/>
  <c r="J18" i="29"/>
  <c r="H18" i="29"/>
  <c r="L18" i="29"/>
  <c r="M40" i="12"/>
  <c r="M41" i="13" s="1"/>
  <c r="M40" i="14" s="1"/>
  <c r="M41" i="15" s="1"/>
  <c r="D41" i="27" s="1"/>
  <c r="P41" i="11"/>
  <c r="P40" i="12" s="1"/>
  <c r="P41" i="13" s="1"/>
  <c r="P40" i="14" s="1"/>
  <c r="P41" i="15" s="1"/>
  <c r="G41" i="27" s="1"/>
  <c r="G32" i="27"/>
  <c r="P47" i="31"/>
  <c r="P9" i="31"/>
  <c r="Q28" i="29"/>
  <c r="S23" i="28"/>
  <c r="K11" i="25"/>
  <c r="M22" i="21"/>
  <c r="Q8" i="29"/>
  <c r="I46" i="31"/>
  <c r="C46" i="31"/>
  <c r="L46" i="31"/>
  <c r="K46" i="31"/>
  <c r="E46" i="31"/>
  <c r="M46" i="31"/>
  <c r="H46" i="31"/>
  <c r="F46" i="31"/>
  <c r="O46" i="31"/>
  <c r="J46" i="31"/>
  <c r="F27" i="31"/>
  <c r="O27" i="31"/>
  <c r="J27" i="31"/>
  <c r="M27" i="31"/>
  <c r="H27" i="31"/>
  <c r="K27" i="31"/>
  <c r="E27" i="31"/>
  <c r="I27" i="31"/>
  <c r="L27" i="31"/>
  <c r="L8" i="31"/>
  <c r="H8" i="31"/>
  <c r="I8" i="31"/>
  <c r="E8" i="31"/>
  <c r="F8" i="31"/>
  <c r="M8" i="31"/>
  <c r="G21" i="19"/>
  <c r="E45" i="31"/>
  <c r="C45" i="31"/>
  <c r="O45" i="31"/>
  <c r="M45" i="31"/>
  <c r="K45" i="31"/>
  <c r="I45" i="31"/>
  <c r="L45" i="31"/>
  <c r="F45" i="31"/>
  <c r="J45" i="31"/>
  <c r="H45" i="31"/>
  <c r="P26" i="31"/>
  <c r="H7" i="31"/>
  <c r="I7" i="31"/>
  <c r="F7" i="31"/>
  <c r="M7" i="31"/>
  <c r="L7" i="31"/>
  <c r="E7" i="31"/>
  <c r="D19" i="28"/>
  <c r="X25" i="31"/>
  <c r="X26" i="31" s="1"/>
  <c r="AE25" i="31"/>
  <c r="AE26" i="31" s="1"/>
  <c r="F42" i="25"/>
  <c r="D22" i="21"/>
  <c r="D21" i="19"/>
  <c r="G19" i="28"/>
  <c r="N22" i="21"/>
  <c r="P44" i="31"/>
  <c r="I6" i="31"/>
  <c r="H6" i="31"/>
  <c r="E6" i="31"/>
  <c r="L6" i="31"/>
  <c r="F6" i="31"/>
  <c r="M6" i="31"/>
  <c r="E22" i="27"/>
  <c r="U42" i="1"/>
  <c r="N40" i="1"/>
  <c r="N41" i="8" s="1"/>
  <c r="N40" i="9" s="1"/>
  <c r="N41" i="10" s="1"/>
  <c r="E40" i="27" s="1"/>
  <c r="N43" i="8"/>
  <c r="N42" i="9" s="1"/>
  <c r="N43" i="10" s="1"/>
  <c r="H49" i="37" s="1"/>
  <c r="V44" i="1"/>
  <c r="V45" i="8" s="1"/>
  <c r="V44" i="9" s="1"/>
  <c r="V45" i="10" s="1"/>
  <c r="V45" i="11" s="1"/>
  <c r="V44" i="12" s="1"/>
  <c r="V45" i="13" s="1"/>
  <c r="V44" i="14" s="1"/>
  <c r="V45" i="15" s="1"/>
  <c r="V45" i="16" s="1"/>
  <c r="V44" i="17" s="1"/>
  <c r="V46" i="18" s="1"/>
  <c r="H45" i="36" s="1"/>
  <c r="O45" i="8"/>
  <c r="O44" i="9" s="1"/>
  <c r="O45" i="10" s="1"/>
  <c r="H42" i="36" s="1"/>
  <c r="R45" i="8"/>
  <c r="R44" i="9" s="1"/>
  <c r="R45" i="10" s="1"/>
  <c r="K42" i="36" s="1"/>
  <c r="Y44" i="1"/>
  <c r="Y45" i="8" s="1"/>
  <c r="Y44" i="9" s="1"/>
  <c r="Y45" i="10" s="1"/>
  <c r="Y45" i="11" s="1"/>
  <c r="Y44" i="12" s="1"/>
  <c r="Y45" i="13" s="1"/>
  <c r="Y44" i="14" s="1"/>
  <c r="Y45" i="15" s="1"/>
  <c r="Y45" i="16" s="1"/>
  <c r="Y44" i="17" s="1"/>
  <c r="Y46" i="18" s="1"/>
  <c r="K45" i="36" s="1"/>
  <c r="Q45" i="8"/>
  <c r="Q44" i="9" s="1"/>
  <c r="Q45" i="10" s="1"/>
  <c r="J42" i="36" s="1"/>
  <c r="X44" i="1"/>
  <c r="X45" i="8" s="1"/>
  <c r="X44" i="9" s="1"/>
  <c r="X45" i="10" s="1"/>
  <c r="X45" i="11" s="1"/>
  <c r="X44" i="12" s="1"/>
  <c r="X45" i="13" s="1"/>
  <c r="X44" i="14" s="1"/>
  <c r="X45" i="15" s="1"/>
  <c r="X45" i="16" s="1"/>
  <c r="X44" i="17" s="1"/>
  <c r="X46" i="18" s="1"/>
  <c r="J45" i="36" s="1"/>
  <c r="P45" i="8"/>
  <c r="P44" i="9" s="1"/>
  <c r="P45" i="10" s="1"/>
  <c r="I42" i="36" s="1"/>
  <c r="W44" i="1"/>
  <c r="W45" i="8" s="1"/>
  <c r="W44" i="9" s="1"/>
  <c r="W45" i="10" s="1"/>
  <c r="W45" i="11" s="1"/>
  <c r="W44" i="12" s="1"/>
  <c r="W45" i="13" s="1"/>
  <c r="W44" i="14" s="1"/>
  <c r="W45" i="15" s="1"/>
  <c r="W45" i="16" s="1"/>
  <c r="W44" i="17" s="1"/>
  <c r="W46" i="18" s="1"/>
  <c r="I45" i="36" s="1"/>
  <c r="R43" i="8"/>
  <c r="R42" i="9" s="1"/>
  <c r="R43" i="10" s="1"/>
  <c r="L49" i="37" s="1"/>
  <c r="Y42" i="1"/>
  <c r="Y43" i="8" s="1"/>
  <c r="Y42" i="9" s="1"/>
  <c r="Y43" i="10" s="1"/>
  <c r="Y43" i="11" s="1"/>
  <c r="Y42" i="12" s="1"/>
  <c r="Y43" i="13" s="1"/>
  <c r="Y42" i="14" s="1"/>
  <c r="Y43" i="15" s="1"/>
  <c r="Y43" i="16" s="1"/>
  <c r="Y42" i="17" s="1"/>
  <c r="Y43" i="18" s="1"/>
  <c r="L52" i="37" s="1"/>
  <c r="T42" i="1"/>
  <c r="M43" i="8"/>
  <c r="M42" i="9" s="1"/>
  <c r="M43" i="10" s="1"/>
  <c r="G49" i="37" s="1"/>
  <c r="M40" i="1"/>
  <c r="M41" i="8" s="1"/>
  <c r="M40" i="9" s="1"/>
  <c r="M41" i="10" s="1"/>
  <c r="D40" i="27" s="1"/>
  <c r="L57" i="31"/>
  <c r="I57" i="31"/>
  <c r="H57" i="31"/>
  <c r="F57" i="31"/>
  <c r="C57" i="31"/>
  <c r="O57" i="31"/>
  <c r="J57" i="31"/>
  <c r="M57" i="31"/>
  <c r="E57" i="31"/>
  <c r="K57" i="31"/>
  <c r="I39" i="27"/>
  <c r="X42" i="1"/>
  <c r="X43" i="8" s="1"/>
  <c r="X42" i="9" s="1"/>
  <c r="X43" i="10" s="1"/>
  <c r="X43" i="11" s="1"/>
  <c r="X42" i="12" s="1"/>
  <c r="X43" i="13" s="1"/>
  <c r="X42" i="14" s="1"/>
  <c r="X43" i="15" s="1"/>
  <c r="X43" i="16" s="1"/>
  <c r="X42" i="17" s="1"/>
  <c r="X43" i="18" s="1"/>
  <c r="K52" i="37" s="1"/>
  <c r="Q43" i="8"/>
  <c r="Q42" i="9" s="1"/>
  <c r="Q43" i="10" s="1"/>
  <c r="K49" i="37" s="1"/>
  <c r="Q42" i="8"/>
  <c r="Q41" i="9" s="1"/>
  <c r="Q42" i="10" s="1"/>
  <c r="Q19" i="21" s="1"/>
  <c r="X41" i="1"/>
  <c r="Q40" i="1"/>
  <c r="Q41" i="8" s="1"/>
  <c r="Q40" i="9" s="1"/>
  <c r="Q41" i="10" s="1"/>
  <c r="H40" i="27" s="1"/>
  <c r="W41" i="1"/>
  <c r="W42" i="8" s="1"/>
  <c r="W41" i="9" s="1"/>
  <c r="W42" i="10" s="1"/>
  <c r="W42" i="11" s="1"/>
  <c r="W41" i="12" s="1"/>
  <c r="W42" i="13" s="1"/>
  <c r="W41" i="14" s="1"/>
  <c r="W42" i="15" s="1"/>
  <c r="W42" i="16" s="1"/>
  <c r="W41" i="17" s="1"/>
  <c r="W42" i="18" s="1"/>
  <c r="P42" i="8"/>
  <c r="P41" i="9" s="1"/>
  <c r="P42" i="10" s="1"/>
  <c r="P19" i="21" s="1"/>
  <c r="E5" i="31"/>
  <c r="U5" i="31" s="1"/>
  <c r="L5" i="31"/>
  <c r="AB5" i="31" s="1"/>
  <c r="H5" i="31"/>
  <c r="X5" i="31" s="1"/>
  <c r="I5" i="31"/>
  <c r="Y5" i="31" s="1"/>
  <c r="AD5" i="31"/>
  <c r="F5" i="31"/>
  <c r="V5" i="31" s="1"/>
  <c r="M5" i="31"/>
  <c r="AC5" i="31" s="1"/>
  <c r="S24" i="31"/>
  <c r="P24" i="31"/>
  <c r="AF24" i="31" s="1"/>
  <c r="R42" i="8"/>
  <c r="R41" i="9" s="1"/>
  <c r="R42" i="10" s="1"/>
  <c r="R19" i="21" s="1"/>
  <c r="Y41" i="1"/>
  <c r="R40" i="1"/>
  <c r="R41" i="8" s="1"/>
  <c r="R40" i="9" s="1"/>
  <c r="R41" i="10" s="1"/>
  <c r="I40" i="27" s="1"/>
  <c r="F43" i="31"/>
  <c r="V43" i="31" s="1"/>
  <c r="V44" i="31" s="1"/>
  <c r="K43" i="31"/>
  <c r="AA43" i="31" s="1"/>
  <c r="AA44" i="31" s="1"/>
  <c r="O43" i="31"/>
  <c r="AE43" i="31" s="1"/>
  <c r="AE44" i="31" s="1"/>
  <c r="E43" i="31"/>
  <c r="U43" i="31" s="1"/>
  <c r="U44" i="31" s="1"/>
  <c r="J43" i="31"/>
  <c r="Z43" i="31" s="1"/>
  <c r="Z44" i="31" s="1"/>
  <c r="I43" i="31"/>
  <c r="Y43" i="31" s="1"/>
  <c r="Y44" i="31" s="1"/>
  <c r="M43" i="31"/>
  <c r="AC43" i="31" s="1"/>
  <c r="AC44" i="31" s="1"/>
  <c r="C43" i="31"/>
  <c r="H43" i="31"/>
  <c r="X43" i="31" s="1"/>
  <c r="X44" i="31" s="1"/>
  <c r="L43" i="31"/>
  <c r="AB43" i="31" s="1"/>
  <c r="AB44" i="31" s="1"/>
  <c r="AE55" i="29"/>
  <c r="P40" i="1"/>
  <c r="P41" i="8" s="1"/>
  <c r="P40" i="9" s="1"/>
  <c r="P41" i="10" s="1"/>
  <c r="G40" i="27" s="1"/>
  <c r="W42" i="1"/>
  <c r="P43" i="8"/>
  <c r="P42" i="9" s="1"/>
  <c r="P43" i="10" s="1"/>
  <c r="J49" i="37" s="1"/>
  <c r="O43" i="8"/>
  <c r="O42" i="9" s="1"/>
  <c r="O43" i="10" s="1"/>
  <c r="I49" i="37" s="1"/>
  <c r="V42" i="1"/>
  <c r="V43" i="8" s="1"/>
  <c r="V42" i="9" s="1"/>
  <c r="V43" i="10" s="1"/>
  <c r="V43" i="11" s="1"/>
  <c r="V42" i="12" s="1"/>
  <c r="V43" i="13" s="1"/>
  <c r="V42" i="14" s="1"/>
  <c r="V43" i="15" s="1"/>
  <c r="V43" i="16" s="1"/>
  <c r="V42" i="17" s="1"/>
  <c r="V43" i="18" s="1"/>
  <c r="I52" i="37" s="1"/>
  <c r="M55" i="29"/>
  <c r="V41" i="1"/>
  <c r="O40" i="1"/>
  <c r="O41" i="8" s="1"/>
  <c r="O40" i="9" s="1"/>
  <c r="O41" i="10" s="1"/>
  <c r="F40" i="27" s="1"/>
  <c r="O42" i="8"/>
  <c r="O41" i="9" s="1"/>
  <c r="O42" i="10" s="1"/>
  <c r="O19" i="21" s="1"/>
  <c r="C57" i="29"/>
  <c r="Q35" i="29"/>
  <c r="T19" i="29"/>
  <c r="P16" i="31"/>
  <c r="E38" i="31"/>
  <c r="L38" i="31"/>
  <c r="K38" i="31"/>
  <c r="J38" i="31"/>
  <c r="I38" i="31"/>
  <c r="O38" i="31"/>
  <c r="H38" i="31"/>
  <c r="F38" i="31"/>
  <c r="M38" i="31"/>
  <c r="K35" i="31"/>
  <c r="W38" i="29"/>
  <c r="W39" i="29" s="1"/>
  <c r="I35" i="31"/>
  <c r="L35" i="31"/>
  <c r="F35" i="31"/>
  <c r="J35" i="31"/>
  <c r="H35" i="31"/>
  <c r="AE38" i="29"/>
  <c r="AE39" i="29" s="1"/>
  <c r="E35" i="31"/>
  <c r="AC38" i="29"/>
  <c r="AC39" i="29" s="1"/>
  <c r="AF38" i="29"/>
  <c r="AF39" i="29" s="1"/>
  <c r="AA38" i="29"/>
  <c r="AA39" i="29" s="1"/>
  <c r="AD38" i="29"/>
  <c r="AD39" i="29" s="1"/>
  <c r="O35" i="31"/>
  <c r="X38" i="29"/>
  <c r="X39" i="29" s="1"/>
  <c r="M35" i="31"/>
  <c r="Z38" i="29"/>
  <c r="Z39" i="29" s="1"/>
  <c r="H39" i="27"/>
  <c r="T57" i="29"/>
  <c r="Q16" i="29"/>
  <c r="P22" i="27" l="1"/>
  <c r="P23" i="28"/>
  <c r="J11" i="36"/>
  <c r="Q22" i="27"/>
  <c r="M23" i="28"/>
  <c r="I11" i="36"/>
  <c r="G45" i="25"/>
  <c r="E56" i="35"/>
  <c r="W36" i="35"/>
  <c r="G42" i="36"/>
  <c r="G42" i="25"/>
  <c r="E19" i="27"/>
  <c r="AE30" i="35"/>
  <c r="P30" i="31"/>
  <c r="U18" i="35"/>
  <c r="G19" i="35"/>
  <c r="H19" i="35"/>
  <c r="P25" i="31"/>
  <c r="AF25" i="31" s="1"/>
  <c r="AF26" i="31" s="1"/>
  <c r="D56" i="35"/>
  <c r="U36" i="35"/>
  <c r="P54" i="31"/>
  <c r="O57" i="35"/>
  <c r="G37" i="35"/>
  <c r="C37" i="35"/>
  <c r="F56" i="35"/>
  <c r="M56" i="35"/>
  <c r="Z18" i="35"/>
  <c r="AB18" i="35"/>
  <c r="I56" i="35"/>
  <c r="G17" i="35"/>
  <c r="L36" i="35"/>
  <c r="Y6" i="31"/>
  <c r="Y7" i="31" s="1"/>
  <c r="Y8" i="31" s="1"/>
  <c r="Y9" i="31" s="1"/>
  <c r="Y10" i="31" s="1"/>
  <c r="Y11" i="31" s="1"/>
  <c r="Y12" i="31" s="1"/>
  <c r="Y13" i="31" s="1"/>
  <c r="O5" i="35"/>
  <c r="S55" i="35"/>
  <c r="G36" i="35"/>
  <c r="L17" i="35"/>
  <c r="L20" i="35" s="1"/>
  <c r="I17" i="35"/>
  <c r="H37" i="35"/>
  <c r="T18" i="35"/>
  <c r="L37" i="35"/>
  <c r="E37" i="35"/>
  <c r="S18" i="35"/>
  <c r="L56" i="35"/>
  <c r="I19" i="35"/>
  <c r="Z55" i="35"/>
  <c r="AD36" i="35"/>
  <c r="AC45" i="31"/>
  <c r="AC46" i="31" s="1"/>
  <c r="AC55" i="31" s="1"/>
  <c r="T45" i="31"/>
  <c r="T46" i="31" s="1"/>
  <c r="T55" i="31" s="1"/>
  <c r="Q34" i="29"/>
  <c r="Q38" i="29" s="1"/>
  <c r="Q15" i="29"/>
  <c r="Q19" i="29" s="1"/>
  <c r="E19" i="35"/>
  <c r="F38" i="29"/>
  <c r="N36" i="29"/>
  <c r="I36" i="29"/>
  <c r="Q57" i="29"/>
  <c r="H37" i="29"/>
  <c r="X56" i="29"/>
  <c r="W18" i="29"/>
  <c r="Q25" i="29"/>
  <c r="J37" i="29"/>
  <c r="AE56" i="29"/>
  <c r="AH57" i="29"/>
  <c r="M36" i="29"/>
  <c r="F56" i="29"/>
  <c r="Y56" i="35"/>
  <c r="Z56" i="35"/>
  <c r="S56" i="35"/>
  <c r="Y37" i="35"/>
  <c r="AD56" i="35"/>
  <c r="AC37" i="35"/>
  <c r="AC39" i="35" s="1"/>
  <c r="W37" i="35"/>
  <c r="T56" i="35"/>
  <c r="W56" i="35"/>
  <c r="X56" i="35"/>
  <c r="X37" i="35"/>
  <c r="AC18" i="29"/>
  <c r="AC56" i="35"/>
  <c r="R56" i="35"/>
  <c r="U56" i="35"/>
  <c r="AB56" i="35"/>
  <c r="T18" i="29"/>
  <c r="AC18" i="35"/>
  <c r="P11" i="31"/>
  <c r="S37" i="35"/>
  <c r="G56" i="29"/>
  <c r="I56" i="29"/>
  <c r="O56" i="29"/>
  <c r="O47" i="35"/>
  <c r="P28" i="31"/>
  <c r="T37" i="35"/>
  <c r="Z27" i="31"/>
  <c r="Z36" i="31" s="1"/>
  <c r="H36" i="29"/>
  <c r="K17" i="35"/>
  <c r="K20" i="35" s="1"/>
  <c r="L55" i="35"/>
  <c r="AA18" i="29"/>
  <c r="AE11" i="35"/>
  <c r="U37" i="35"/>
  <c r="M37" i="35"/>
  <c r="AA56" i="35"/>
  <c r="AA37" i="35"/>
  <c r="AB37" i="35"/>
  <c r="AD37" i="35"/>
  <c r="E56" i="29"/>
  <c r="Z37" i="35"/>
  <c r="AE28" i="35"/>
  <c r="AD55" i="35"/>
  <c r="AD27" i="31"/>
  <c r="AD28" i="31" s="1"/>
  <c r="AD29" i="31" s="1"/>
  <c r="AD30" i="31" s="1"/>
  <c r="AD31" i="31" s="1"/>
  <c r="AD32" i="31" s="1"/>
  <c r="AD33" i="31" s="1"/>
  <c r="AD34" i="31" s="1"/>
  <c r="AD35" i="31" s="1"/>
  <c r="AD38" i="31" s="1"/>
  <c r="AD39" i="31" s="1"/>
  <c r="AB36" i="35"/>
  <c r="AA36" i="35"/>
  <c r="U55" i="35"/>
  <c r="E17" i="35"/>
  <c r="H17" i="35"/>
  <c r="H20" i="35" s="1"/>
  <c r="M17" i="35"/>
  <c r="W17" i="35"/>
  <c r="X36" i="35"/>
  <c r="E55" i="35"/>
  <c r="Z17" i="35"/>
  <c r="Z36" i="35"/>
  <c r="S36" i="35"/>
  <c r="T55" i="35"/>
  <c r="T36" i="35"/>
  <c r="X55" i="35"/>
  <c r="AA17" i="35"/>
  <c r="S17" i="35"/>
  <c r="F55" i="35"/>
  <c r="AC17" i="35"/>
  <c r="Y36" i="35"/>
  <c r="AB55" i="35"/>
  <c r="K55" i="35"/>
  <c r="M55" i="35"/>
  <c r="AC55" i="35"/>
  <c r="C19" i="35"/>
  <c r="C20" i="35" s="1"/>
  <c r="O14" i="35"/>
  <c r="O15" i="35"/>
  <c r="AE50" i="35"/>
  <c r="AE48" i="35"/>
  <c r="AE29" i="35"/>
  <c r="R37" i="35"/>
  <c r="O43" i="35"/>
  <c r="K56" i="35"/>
  <c r="AE13" i="35"/>
  <c r="O51" i="35"/>
  <c r="O26" i="35"/>
  <c r="O25" i="35"/>
  <c r="O10" i="35"/>
  <c r="O18" i="35" s="1"/>
  <c r="G22" i="28"/>
  <c r="F45" i="25"/>
  <c r="D22" i="28"/>
  <c r="D22" i="27"/>
  <c r="AE43" i="35"/>
  <c r="AE19" i="35"/>
  <c r="O32" i="35"/>
  <c r="I37" i="35"/>
  <c r="M36" i="35"/>
  <c r="K36" i="35"/>
  <c r="AA18" i="35"/>
  <c r="AE27" i="35"/>
  <c r="O7" i="35"/>
  <c r="O6" i="35"/>
  <c r="L36" i="29"/>
  <c r="L39" i="29" s="1"/>
  <c r="F36" i="29"/>
  <c r="AC27" i="31"/>
  <c r="AC28" i="31" s="1"/>
  <c r="AC29" i="31" s="1"/>
  <c r="AC30" i="31" s="1"/>
  <c r="AC31" i="31" s="1"/>
  <c r="AC32" i="31" s="1"/>
  <c r="AC37" i="31" s="1"/>
  <c r="Z18" i="29"/>
  <c r="H55" i="35"/>
  <c r="U17" i="35"/>
  <c r="AB17" i="35"/>
  <c r="R55" i="35"/>
  <c r="Y55" i="35"/>
  <c r="M19" i="35"/>
  <c r="H56" i="35"/>
  <c r="AE12" i="35"/>
  <c r="AE5" i="35"/>
  <c r="AE51" i="35"/>
  <c r="O50" i="35"/>
  <c r="K37" i="35"/>
  <c r="AE32" i="35"/>
  <c r="O27" i="35"/>
  <c r="AE54" i="35"/>
  <c r="AE57" i="35" s="1"/>
  <c r="C36" i="35"/>
  <c r="O24" i="35"/>
  <c r="Q24" i="29"/>
  <c r="E36" i="35"/>
  <c r="O46" i="35"/>
  <c r="N56" i="35"/>
  <c r="C56" i="35"/>
  <c r="J36" i="29"/>
  <c r="Y27" i="31"/>
  <c r="Y28" i="31" s="1"/>
  <c r="Y29" i="31" s="1"/>
  <c r="Y30" i="31" s="1"/>
  <c r="Y31" i="31" s="1"/>
  <c r="Y32" i="31" s="1"/>
  <c r="Y33" i="31" s="1"/>
  <c r="Y34" i="31" s="1"/>
  <c r="Y35" i="31" s="1"/>
  <c r="Y38" i="31" s="1"/>
  <c r="Y39" i="31" s="1"/>
  <c r="M37" i="29"/>
  <c r="M39" i="29" s="1"/>
  <c r="Z56" i="29"/>
  <c r="X17" i="35"/>
  <c r="T17" i="35"/>
  <c r="X18" i="35"/>
  <c r="AE7" i="35"/>
  <c r="AE35" i="35"/>
  <c r="AE38" i="35" s="1"/>
  <c r="AE31" i="35"/>
  <c r="O29" i="35"/>
  <c r="O34" i="35"/>
  <c r="O38" i="35" s="1"/>
  <c r="AE8" i="35"/>
  <c r="H36" i="35"/>
  <c r="I36" i="35"/>
  <c r="W18" i="35"/>
  <c r="R18" i="35"/>
  <c r="W55" i="35"/>
  <c r="AA55" i="35"/>
  <c r="AE46" i="35"/>
  <c r="AE45" i="35"/>
  <c r="I55" i="35"/>
  <c r="N55" i="35"/>
  <c r="D55" i="35"/>
  <c r="O45" i="35"/>
  <c r="N55" i="31"/>
  <c r="D55" i="31"/>
  <c r="R36" i="35"/>
  <c r="AE25" i="35"/>
  <c r="S25" i="31"/>
  <c r="S26" i="31" s="1"/>
  <c r="S27" i="31" s="1"/>
  <c r="S28" i="31" s="1"/>
  <c r="S29" i="31" s="1"/>
  <c r="S30" i="31" s="1"/>
  <c r="S31" i="31" s="1"/>
  <c r="S32" i="31" s="1"/>
  <c r="N36" i="31"/>
  <c r="D36" i="31"/>
  <c r="C36" i="31"/>
  <c r="C17" i="31"/>
  <c r="D17" i="31"/>
  <c r="K17" i="31"/>
  <c r="N17" i="31"/>
  <c r="R17" i="35"/>
  <c r="AE6" i="35"/>
  <c r="O44" i="35"/>
  <c r="C55" i="35"/>
  <c r="H17" i="29"/>
  <c r="H20" i="29" s="1"/>
  <c r="J17" i="29"/>
  <c r="J20" i="29" s="1"/>
  <c r="AD18" i="29"/>
  <c r="AB56" i="29"/>
  <c r="AD56" i="29"/>
  <c r="N37" i="29"/>
  <c r="AC56" i="29"/>
  <c r="C56" i="29"/>
  <c r="J56" i="29"/>
  <c r="P19" i="31"/>
  <c r="P51" i="31"/>
  <c r="P32" i="31"/>
  <c r="V18" i="29"/>
  <c r="X18" i="29"/>
  <c r="AF18" i="29"/>
  <c r="P13" i="31"/>
  <c r="M56" i="29"/>
  <c r="M58" i="29" s="1"/>
  <c r="L56" i="29"/>
  <c r="N56" i="29"/>
  <c r="Q32" i="29"/>
  <c r="W56" i="29"/>
  <c r="AA56" i="29"/>
  <c r="AG56" i="29"/>
  <c r="AF56" i="29"/>
  <c r="P50" i="31"/>
  <c r="P31" i="31"/>
  <c r="P12" i="31"/>
  <c r="P56" i="31"/>
  <c r="P18" i="31"/>
  <c r="P37" i="31"/>
  <c r="I39" i="29"/>
  <c r="T56" i="29"/>
  <c r="P48" i="31"/>
  <c r="P29" i="31"/>
  <c r="Q29" i="29"/>
  <c r="Q10" i="29"/>
  <c r="Q18" i="29" s="1"/>
  <c r="C18" i="29"/>
  <c r="AA27" i="31"/>
  <c r="AA28" i="31" s="1"/>
  <c r="AA29" i="31" s="1"/>
  <c r="AA30" i="31" s="1"/>
  <c r="AA31" i="31" s="1"/>
  <c r="AA32" i="31" s="1"/>
  <c r="AA37" i="31" s="1"/>
  <c r="V27" i="31"/>
  <c r="V36" i="31" s="1"/>
  <c r="X27" i="31"/>
  <c r="X28" i="31" s="1"/>
  <c r="X29" i="31" s="1"/>
  <c r="X30" i="31" s="1"/>
  <c r="X31" i="31" s="1"/>
  <c r="X32" i="31" s="1"/>
  <c r="X33" i="31" s="1"/>
  <c r="X34" i="31" s="1"/>
  <c r="X35" i="31" s="1"/>
  <c r="X38" i="31" s="1"/>
  <c r="X39" i="31" s="1"/>
  <c r="T27" i="31"/>
  <c r="T36" i="31" s="1"/>
  <c r="G55" i="29"/>
  <c r="Z55" i="29"/>
  <c r="X55" i="29"/>
  <c r="U27" i="31"/>
  <c r="U36" i="31" s="1"/>
  <c r="AE27" i="31"/>
  <c r="AE28" i="31" s="1"/>
  <c r="AE29" i="31" s="1"/>
  <c r="AE30" i="31" s="1"/>
  <c r="AE31" i="31" s="1"/>
  <c r="AE32" i="31" s="1"/>
  <c r="AE33" i="31" s="1"/>
  <c r="AE34" i="31" s="1"/>
  <c r="AE35" i="31" s="1"/>
  <c r="AE38" i="31" s="1"/>
  <c r="AE39" i="31" s="1"/>
  <c r="Q27" i="29"/>
  <c r="P46" i="31"/>
  <c r="AB27" i="31"/>
  <c r="AB36" i="31" s="1"/>
  <c r="P8" i="31"/>
  <c r="P27" i="31"/>
  <c r="F55" i="29"/>
  <c r="O55" i="29"/>
  <c r="N55" i="29"/>
  <c r="L55" i="29"/>
  <c r="AA55" i="29"/>
  <c r="AB45" i="31"/>
  <c r="AB46" i="31" s="1"/>
  <c r="AB47" i="31" s="1"/>
  <c r="AB48" i="31" s="1"/>
  <c r="AB49" i="31" s="1"/>
  <c r="AB50" i="31" s="1"/>
  <c r="AB51" i="31" s="1"/>
  <c r="AB56" i="31" s="1"/>
  <c r="AF55" i="29"/>
  <c r="W55" i="29"/>
  <c r="U45" i="31"/>
  <c r="U46" i="31" s="1"/>
  <c r="U55" i="31" s="1"/>
  <c r="AA45" i="31"/>
  <c r="AA46" i="31" s="1"/>
  <c r="AA47" i="31" s="1"/>
  <c r="AA48" i="31" s="1"/>
  <c r="AA49" i="31" s="1"/>
  <c r="AA50" i="31" s="1"/>
  <c r="AA51" i="31" s="1"/>
  <c r="F17" i="29"/>
  <c r="F20" i="29" s="1"/>
  <c r="L17" i="29"/>
  <c r="L20" i="29" s="1"/>
  <c r="Q7" i="29"/>
  <c r="I55" i="29"/>
  <c r="X45" i="31"/>
  <c r="X46" i="31" s="1"/>
  <c r="X47" i="31" s="1"/>
  <c r="X48" i="31" s="1"/>
  <c r="X49" i="31" s="1"/>
  <c r="X50" i="31" s="1"/>
  <c r="X51" i="31" s="1"/>
  <c r="X56" i="31" s="1"/>
  <c r="AB55" i="29"/>
  <c r="AG55" i="29"/>
  <c r="AE45" i="31"/>
  <c r="AE46" i="31" s="1"/>
  <c r="AE47" i="31" s="1"/>
  <c r="AE48" i="31" s="1"/>
  <c r="AE49" i="31" s="1"/>
  <c r="AE50" i="31" s="1"/>
  <c r="AE51" i="31" s="1"/>
  <c r="AE52" i="31" s="1"/>
  <c r="AE53" i="31" s="1"/>
  <c r="AE54" i="31" s="1"/>
  <c r="AE57" i="31" s="1"/>
  <c r="AE58" i="31" s="1"/>
  <c r="V45" i="31"/>
  <c r="V46" i="31" s="1"/>
  <c r="V47" i="31" s="1"/>
  <c r="V48" i="31" s="1"/>
  <c r="V49" i="31" s="1"/>
  <c r="V50" i="31" s="1"/>
  <c r="V51" i="31" s="1"/>
  <c r="V56" i="31" s="1"/>
  <c r="AD55" i="29"/>
  <c r="E55" i="29"/>
  <c r="Y45" i="31"/>
  <c r="Y46" i="31" s="1"/>
  <c r="Y55" i="31" s="1"/>
  <c r="AC55" i="29"/>
  <c r="AD45" i="31"/>
  <c r="AD46" i="31" s="1"/>
  <c r="AD55" i="31" s="1"/>
  <c r="Z45" i="31"/>
  <c r="Z46" i="31" s="1"/>
  <c r="J55" i="29"/>
  <c r="M17" i="29"/>
  <c r="M20" i="29" s="1"/>
  <c r="P45" i="31"/>
  <c r="P7" i="31"/>
  <c r="Q26" i="29"/>
  <c r="I17" i="29"/>
  <c r="I20" i="29" s="1"/>
  <c r="N17" i="29"/>
  <c r="N20" i="29" s="1"/>
  <c r="V6" i="31"/>
  <c r="V7" i="31" s="1"/>
  <c r="V8" i="31" s="1"/>
  <c r="V17" i="31" s="1"/>
  <c r="Z17" i="29"/>
  <c r="X17" i="29"/>
  <c r="X20" i="29" s="1"/>
  <c r="AF17" i="29"/>
  <c r="AF20" i="29" s="1"/>
  <c r="AC6" i="31"/>
  <c r="AC7" i="31" s="1"/>
  <c r="AC8" i="31" s="1"/>
  <c r="AC9" i="31" s="1"/>
  <c r="AC10" i="31" s="1"/>
  <c r="AC11" i="31" s="1"/>
  <c r="AC12" i="31" s="1"/>
  <c r="AC13" i="31" s="1"/>
  <c r="AA17" i="29"/>
  <c r="AA20" i="29" s="1"/>
  <c r="AC17" i="29"/>
  <c r="AC20" i="29" s="1"/>
  <c r="AE17" i="29"/>
  <c r="AE20" i="29" s="1"/>
  <c r="AA6" i="31"/>
  <c r="AA7" i="31" s="1"/>
  <c r="AA8" i="31" s="1"/>
  <c r="AA9" i="31" s="1"/>
  <c r="AA10" i="31" s="1"/>
  <c r="AA11" i="31" s="1"/>
  <c r="AA12" i="31" s="1"/>
  <c r="AA13" i="31" s="1"/>
  <c r="AB6" i="31"/>
  <c r="AB7" i="31" s="1"/>
  <c r="AB8" i="31" s="1"/>
  <c r="AB9" i="31" s="1"/>
  <c r="AB10" i="31" s="1"/>
  <c r="AB11" i="31" s="1"/>
  <c r="AB12" i="31" s="1"/>
  <c r="AB13" i="31" s="1"/>
  <c r="U6" i="31"/>
  <c r="U7" i="31" s="1"/>
  <c r="U8" i="31" s="1"/>
  <c r="U9" i="31" s="1"/>
  <c r="U10" i="31" s="1"/>
  <c r="U11" i="31" s="1"/>
  <c r="U12" i="31" s="1"/>
  <c r="U13" i="31" s="1"/>
  <c r="V17" i="29"/>
  <c r="V20" i="29" s="1"/>
  <c r="AD6" i="31"/>
  <c r="AD7" i="31" s="1"/>
  <c r="AD8" i="31" s="1"/>
  <c r="AD17" i="31" s="1"/>
  <c r="X6" i="31"/>
  <c r="X7" i="31" s="1"/>
  <c r="X8" i="31" s="1"/>
  <c r="X9" i="31" s="1"/>
  <c r="X10" i="31" s="1"/>
  <c r="X11" i="31" s="1"/>
  <c r="X12" i="31" s="1"/>
  <c r="X13" i="31" s="1"/>
  <c r="AD17" i="29"/>
  <c r="AD20" i="29" s="1"/>
  <c r="W17" i="29"/>
  <c r="W20" i="29" s="1"/>
  <c r="T6" i="31"/>
  <c r="T7" i="31" s="1"/>
  <c r="T8" i="31" s="1"/>
  <c r="T17" i="31" s="1"/>
  <c r="P6" i="31"/>
  <c r="Q6" i="29"/>
  <c r="E40" i="21"/>
  <c r="H48" i="24"/>
  <c r="U40" i="1"/>
  <c r="U41" i="8" s="1"/>
  <c r="U40" i="9" s="1"/>
  <c r="U41" i="10" s="1"/>
  <c r="U41" i="11" s="1"/>
  <c r="U40" i="12" s="1"/>
  <c r="U41" i="13" s="1"/>
  <c r="U40" i="14" s="1"/>
  <c r="U41" i="15" s="1"/>
  <c r="U41" i="16" s="1"/>
  <c r="U40" i="17" s="1"/>
  <c r="U41" i="18" s="1"/>
  <c r="U43" i="8"/>
  <c r="U42" i="9" s="1"/>
  <c r="U43" i="10" s="1"/>
  <c r="U43" i="11" s="1"/>
  <c r="U42" i="12" s="1"/>
  <c r="U43" i="13" s="1"/>
  <c r="U42" i="14" s="1"/>
  <c r="U43" i="15" s="1"/>
  <c r="U43" i="16" s="1"/>
  <c r="U42" i="17" s="1"/>
  <c r="U43" i="18" s="1"/>
  <c r="H52" i="37" s="1"/>
  <c r="J22" i="28"/>
  <c r="F22" i="27"/>
  <c r="H45" i="25"/>
  <c r="H42" i="25"/>
  <c r="F19" i="27"/>
  <c r="I19" i="27"/>
  <c r="K42" i="25"/>
  <c r="K45" i="25"/>
  <c r="I22" i="27"/>
  <c r="S22" i="28"/>
  <c r="H19" i="27"/>
  <c r="J42" i="25"/>
  <c r="P22" i="28"/>
  <c r="H22" i="27"/>
  <c r="J45" i="25"/>
  <c r="G19" i="27"/>
  <c r="I42" i="25"/>
  <c r="I45" i="25"/>
  <c r="G22" i="27"/>
  <c r="M22" i="28"/>
  <c r="L48" i="24"/>
  <c r="I40" i="21"/>
  <c r="S21" i="28"/>
  <c r="I43" i="21"/>
  <c r="L51" i="24"/>
  <c r="T40" i="1"/>
  <c r="T41" i="8" s="1"/>
  <c r="T40" i="9" s="1"/>
  <c r="T41" i="10" s="1"/>
  <c r="T41" i="11" s="1"/>
  <c r="T40" i="12" s="1"/>
  <c r="T41" i="13" s="1"/>
  <c r="T40" i="14" s="1"/>
  <c r="T41" i="15" s="1"/>
  <c r="T41" i="16" s="1"/>
  <c r="T40" i="17" s="1"/>
  <c r="T41" i="18" s="1"/>
  <c r="T43" i="8"/>
  <c r="T42" i="9" s="1"/>
  <c r="T43" i="10" s="1"/>
  <c r="T43" i="11" s="1"/>
  <c r="T42" i="12" s="1"/>
  <c r="T43" i="13" s="1"/>
  <c r="T42" i="14" s="1"/>
  <c r="T43" i="15" s="1"/>
  <c r="T43" i="16" s="1"/>
  <c r="T42" i="17" s="1"/>
  <c r="T43" i="18" s="1"/>
  <c r="G52" i="37" s="1"/>
  <c r="G48" i="24"/>
  <c r="D40" i="21"/>
  <c r="P57" i="31"/>
  <c r="K51" i="24"/>
  <c r="H43" i="21"/>
  <c r="P21" i="28"/>
  <c r="H40" i="21"/>
  <c r="K48" i="24"/>
  <c r="H36" i="31"/>
  <c r="J36" i="31"/>
  <c r="M36" i="31"/>
  <c r="I36" i="31"/>
  <c r="E36" i="31"/>
  <c r="O36" i="31"/>
  <c r="F36" i="31"/>
  <c r="K36" i="31"/>
  <c r="L36" i="31"/>
  <c r="X42" i="8"/>
  <c r="X41" i="9" s="1"/>
  <c r="X42" i="10" s="1"/>
  <c r="X42" i="11" s="1"/>
  <c r="X41" i="12" s="1"/>
  <c r="X42" i="13" s="1"/>
  <c r="X41" i="14" s="1"/>
  <c r="X42" i="15" s="1"/>
  <c r="X42" i="16" s="1"/>
  <c r="X41" i="17" s="1"/>
  <c r="X42" i="18" s="1"/>
  <c r="X40" i="1"/>
  <c r="X41" i="8" s="1"/>
  <c r="X40" i="9" s="1"/>
  <c r="X41" i="10" s="1"/>
  <c r="X41" i="11" s="1"/>
  <c r="X40" i="12" s="1"/>
  <c r="X41" i="13" s="1"/>
  <c r="X40" i="14" s="1"/>
  <c r="X41" i="15" s="1"/>
  <c r="X41" i="16" s="1"/>
  <c r="X40" i="17" s="1"/>
  <c r="X41" i="18" s="1"/>
  <c r="T17" i="29"/>
  <c r="T20" i="29" s="1"/>
  <c r="P22" i="21"/>
  <c r="W45" i="18"/>
  <c r="M19" i="28"/>
  <c r="P5" i="31"/>
  <c r="AF5" i="31" s="1"/>
  <c r="S5" i="31"/>
  <c r="S6" i="31" s="1"/>
  <c r="S7" i="31" s="1"/>
  <c r="S8" i="31" s="1"/>
  <c r="H17" i="31"/>
  <c r="F17" i="31"/>
  <c r="L17" i="31"/>
  <c r="I17" i="31"/>
  <c r="E17" i="31"/>
  <c r="M17" i="31"/>
  <c r="T55" i="29"/>
  <c r="S43" i="31"/>
  <c r="S44" i="31" s="1"/>
  <c r="S45" i="31" s="1"/>
  <c r="S46" i="31" s="1"/>
  <c r="P43" i="31"/>
  <c r="AF43" i="31" s="1"/>
  <c r="AF44" i="31" s="1"/>
  <c r="M55" i="31"/>
  <c r="I55" i="31"/>
  <c r="K55" i="31"/>
  <c r="F55" i="31"/>
  <c r="H55" i="31"/>
  <c r="C55" i="31"/>
  <c r="O55" i="31"/>
  <c r="J55" i="31"/>
  <c r="L55" i="31"/>
  <c r="E55" i="31"/>
  <c r="Y42" i="8"/>
  <c r="Y41" i="9" s="1"/>
  <c r="Y42" i="10" s="1"/>
  <c r="Y42" i="11" s="1"/>
  <c r="Y41" i="12" s="1"/>
  <c r="Y42" i="13" s="1"/>
  <c r="Y41" i="14" s="1"/>
  <c r="Y42" i="15" s="1"/>
  <c r="Y42" i="16" s="1"/>
  <c r="Y41" i="17" s="1"/>
  <c r="Y42" i="18" s="1"/>
  <c r="Y40" i="1"/>
  <c r="Y41" i="8" s="1"/>
  <c r="Y40" i="9" s="1"/>
  <c r="Y41" i="10" s="1"/>
  <c r="Y41" i="11" s="1"/>
  <c r="Y40" i="12" s="1"/>
  <c r="Y41" i="13" s="1"/>
  <c r="Y40" i="14" s="1"/>
  <c r="Y41" i="15" s="1"/>
  <c r="Y41" i="16" s="1"/>
  <c r="Y40" i="17" s="1"/>
  <c r="Y41" i="18" s="1"/>
  <c r="W43" i="8"/>
  <c r="W42" i="9" s="1"/>
  <c r="W43" i="10" s="1"/>
  <c r="W43" i="11" s="1"/>
  <c r="W42" i="12" s="1"/>
  <c r="W43" i="13" s="1"/>
  <c r="W42" i="14" s="1"/>
  <c r="W43" i="15" s="1"/>
  <c r="W43" i="16" s="1"/>
  <c r="W42" i="17" s="1"/>
  <c r="W43" i="18" s="1"/>
  <c r="J52" i="37" s="1"/>
  <c r="W40" i="1"/>
  <c r="W41" i="8" s="1"/>
  <c r="W40" i="9" s="1"/>
  <c r="W41" i="10" s="1"/>
  <c r="W41" i="11" s="1"/>
  <c r="W40" i="12" s="1"/>
  <c r="W41" i="13" s="1"/>
  <c r="W40" i="14" s="1"/>
  <c r="W41" i="15" s="1"/>
  <c r="W41" i="16" s="1"/>
  <c r="W40" i="17" s="1"/>
  <c r="W41" i="18" s="1"/>
  <c r="J48" i="24"/>
  <c r="G40" i="21"/>
  <c r="I51" i="24"/>
  <c r="J21" i="28"/>
  <c r="F43" i="21"/>
  <c r="F40" i="21"/>
  <c r="I48" i="24"/>
  <c r="V40" i="1"/>
  <c r="V41" i="8" s="1"/>
  <c r="V40" i="9" s="1"/>
  <c r="V41" i="10" s="1"/>
  <c r="V41" i="11" s="1"/>
  <c r="V40" i="12" s="1"/>
  <c r="V41" i="13" s="1"/>
  <c r="V40" i="14" s="1"/>
  <c r="V41" i="15" s="1"/>
  <c r="V41" i="16" s="1"/>
  <c r="V40" i="17" s="1"/>
  <c r="V41" i="18" s="1"/>
  <c r="V42" i="8"/>
  <c r="V41" i="9" s="1"/>
  <c r="V42" i="10" s="1"/>
  <c r="V42" i="11" s="1"/>
  <c r="V41" i="12" s="1"/>
  <c r="V42" i="13" s="1"/>
  <c r="V41" i="14" s="1"/>
  <c r="V42" i="15" s="1"/>
  <c r="V42" i="16" s="1"/>
  <c r="V41" i="17" s="1"/>
  <c r="V42" i="18" s="1"/>
  <c r="C55" i="29"/>
  <c r="P38" i="31"/>
  <c r="T38" i="29"/>
  <c r="T39" i="29" s="1"/>
  <c r="AH39" i="29" s="1"/>
  <c r="P35" i="31"/>
  <c r="E58" i="35" l="1"/>
  <c r="AB58" i="29"/>
  <c r="AH20" i="29"/>
  <c r="AA58" i="29"/>
  <c r="J39" i="29"/>
  <c r="F39" i="29"/>
  <c r="W39" i="35"/>
  <c r="G20" i="35"/>
  <c r="U20" i="35"/>
  <c r="H39" i="29"/>
  <c r="N39" i="29"/>
  <c r="Z20" i="35"/>
  <c r="D58" i="35"/>
  <c r="C39" i="35"/>
  <c r="G39" i="35"/>
  <c r="U39" i="35"/>
  <c r="M58" i="35"/>
  <c r="I58" i="35"/>
  <c r="L58" i="35"/>
  <c r="E20" i="35"/>
  <c r="I20" i="35"/>
  <c r="F58" i="35"/>
  <c r="O37" i="35"/>
  <c r="H39" i="35"/>
  <c r="AB20" i="35"/>
  <c r="L39" i="35"/>
  <c r="E39" i="35"/>
  <c r="S20" i="35"/>
  <c r="Z58" i="35"/>
  <c r="S58" i="35"/>
  <c r="AC58" i="35"/>
  <c r="T20" i="35"/>
  <c r="X58" i="29"/>
  <c r="AD36" i="31"/>
  <c r="W20" i="35"/>
  <c r="AC20" i="35"/>
  <c r="O56" i="35"/>
  <c r="Y58" i="35"/>
  <c r="AB58" i="35"/>
  <c r="O19" i="35"/>
  <c r="W58" i="35"/>
  <c r="R58" i="35"/>
  <c r="AD58" i="35"/>
  <c r="S39" i="35"/>
  <c r="Z28" i="31"/>
  <c r="Z29" i="31" s="1"/>
  <c r="Z30" i="31" s="1"/>
  <c r="Z31" i="31" s="1"/>
  <c r="Z32" i="31" s="1"/>
  <c r="Z37" i="31" s="1"/>
  <c r="AD39" i="35"/>
  <c r="M20" i="28"/>
  <c r="F58" i="29"/>
  <c r="G58" i="29"/>
  <c r="Y39" i="35"/>
  <c r="T58" i="35"/>
  <c r="AE18" i="35"/>
  <c r="AE56" i="35"/>
  <c r="X39" i="35"/>
  <c r="X58" i="35"/>
  <c r="T39" i="35"/>
  <c r="U58" i="35"/>
  <c r="AA58" i="35"/>
  <c r="I58" i="29"/>
  <c r="O58" i="29"/>
  <c r="AA39" i="35"/>
  <c r="Z39" i="35"/>
  <c r="C58" i="35"/>
  <c r="R39" i="35"/>
  <c r="M39" i="35"/>
  <c r="E58" i="29"/>
  <c r="AB39" i="35"/>
  <c r="C58" i="29"/>
  <c r="H58" i="35"/>
  <c r="AE37" i="35"/>
  <c r="R20" i="35"/>
  <c r="T47" i="31"/>
  <c r="T48" i="31" s="1"/>
  <c r="T49" i="31" s="1"/>
  <c r="T50" i="31" s="1"/>
  <c r="T51" i="31" s="1"/>
  <c r="T56" i="31" s="1"/>
  <c r="M20" i="35"/>
  <c r="O17" i="35"/>
  <c r="K58" i="35"/>
  <c r="Q36" i="29"/>
  <c r="O36" i="35"/>
  <c r="AA20" i="35"/>
  <c r="AE55" i="35"/>
  <c r="AC36" i="31"/>
  <c r="K39" i="35"/>
  <c r="AE36" i="35"/>
  <c r="Y36" i="31"/>
  <c r="L58" i="29"/>
  <c r="AE17" i="35"/>
  <c r="N58" i="35"/>
  <c r="X20" i="35"/>
  <c r="I39" i="35"/>
  <c r="O55" i="35"/>
  <c r="C20" i="31"/>
  <c r="D20" i="31"/>
  <c r="K20" i="31"/>
  <c r="N20" i="31"/>
  <c r="Q56" i="29"/>
  <c r="J58" i="29"/>
  <c r="S36" i="31"/>
  <c r="W58" i="29"/>
  <c r="AH58" i="29" s="1"/>
  <c r="AB52" i="31"/>
  <c r="AB53" i="31" s="1"/>
  <c r="AB54" i="31" s="1"/>
  <c r="AB57" i="31" s="1"/>
  <c r="AB58" i="31" s="1"/>
  <c r="N58" i="29"/>
  <c r="Q37" i="29"/>
  <c r="AH56" i="29"/>
  <c r="AD37" i="31"/>
  <c r="AC33" i="31"/>
  <c r="AC34" i="31" s="1"/>
  <c r="AC35" i="31" s="1"/>
  <c r="AC38" i="31" s="1"/>
  <c r="AC39" i="31" s="1"/>
  <c r="C20" i="29"/>
  <c r="AA33" i="31"/>
  <c r="AA34" i="31" s="1"/>
  <c r="AA35" i="31" s="1"/>
  <c r="AA38" i="31" s="1"/>
  <c r="AA39" i="31" s="1"/>
  <c r="AA36" i="31"/>
  <c r="X37" i="31"/>
  <c r="AA55" i="31"/>
  <c r="V28" i="31"/>
  <c r="V29" i="31" s="1"/>
  <c r="V30" i="31" s="1"/>
  <c r="V31" i="31" s="1"/>
  <c r="V32" i="31" s="1"/>
  <c r="V33" i="31" s="1"/>
  <c r="V34" i="31" s="1"/>
  <c r="V35" i="31" s="1"/>
  <c r="V38" i="31" s="1"/>
  <c r="V39" i="31" s="1"/>
  <c r="X55" i="31"/>
  <c r="AD47" i="31"/>
  <c r="AD48" i="31" s="1"/>
  <c r="AD49" i="31" s="1"/>
  <c r="AD50" i="31" s="1"/>
  <c r="AD51" i="31" s="1"/>
  <c r="AD56" i="31" s="1"/>
  <c r="AE36" i="31"/>
  <c r="U28" i="31"/>
  <c r="U29" i="31" s="1"/>
  <c r="U30" i="31" s="1"/>
  <c r="U31" i="31" s="1"/>
  <c r="U32" i="31" s="1"/>
  <c r="U37" i="31" s="1"/>
  <c r="X36" i="31"/>
  <c r="T28" i="31"/>
  <c r="T29" i="31" s="1"/>
  <c r="T30" i="31" s="1"/>
  <c r="T31" i="31" s="1"/>
  <c r="T32" i="31" s="1"/>
  <c r="T37" i="31" s="1"/>
  <c r="Y37" i="31"/>
  <c r="AB28" i="31"/>
  <c r="AB29" i="31" s="1"/>
  <c r="AB30" i="31" s="1"/>
  <c r="AB31" i="31" s="1"/>
  <c r="AB32" i="31" s="1"/>
  <c r="AB37" i="31" s="1"/>
  <c r="AC47" i="31"/>
  <c r="AC48" i="31" s="1"/>
  <c r="AC49" i="31" s="1"/>
  <c r="AC50" i="31" s="1"/>
  <c r="AC51" i="31" s="1"/>
  <c r="AC52" i="31" s="1"/>
  <c r="AC53" i="31" s="1"/>
  <c r="AC54" i="31" s="1"/>
  <c r="AC57" i="31" s="1"/>
  <c r="AC58" i="31" s="1"/>
  <c r="AE56" i="31"/>
  <c r="AE37" i="31"/>
  <c r="U47" i="31"/>
  <c r="U48" i="31" s="1"/>
  <c r="U49" i="31" s="1"/>
  <c r="U50" i="31" s="1"/>
  <c r="U51" i="31" s="1"/>
  <c r="U52" i="31" s="1"/>
  <c r="U53" i="31" s="1"/>
  <c r="U54" i="31" s="1"/>
  <c r="U57" i="31" s="1"/>
  <c r="U58" i="31" s="1"/>
  <c r="AF27" i="31"/>
  <c r="AF36" i="31" s="1"/>
  <c r="V52" i="31"/>
  <c r="V53" i="31" s="1"/>
  <c r="V54" i="31" s="1"/>
  <c r="V57" i="31" s="1"/>
  <c r="V58" i="31" s="1"/>
  <c r="X52" i="31"/>
  <c r="X53" i="31" s="1"/>
  <c r="X54" i="31" s="1"/>
  <c r="X57" i="31" s="1"/>
  <c r="X58" i="31" s="1"/>
  <c r="Q17" i="29"/>
  <c r="Q20" i="29" s="1"/>
  <c r="Y47" i="31"/>
  <c r="Y48" i="31" s="1"/>
  <c r="Y49" i="31" s="1"/>
  <c r="Y50" i="31" s="1"/>
  <c r="Y51" i="31" s="1"/>
  <c r="Y56" i="31" s="1"/>
  <c r="V55" i="31"/>
  <c r="AB55" i="31"/>
  <c r="Y17" i="31"/>
  <c r="AE55" i="31"/>
  <c r="AD9" i="31"/>
  <c r="AD10" i="31" s="1"/>
  <c r="AD11" i="31" s="1"/>
  <c r="AD12" i="31" s="1"/>
  <c r="AD13" i="31" s="1"/>
  <c r="AD14" i="31" s="1"/>
  <c r="AD15" i="31" s="1"/>
  <c r="AD16" i="31" s="1"/>
  <c r="AD19" i="31" s="1"/>
  <c r="AD20" i="31" s="1"/>
  <c r="AA17" i="31"/>
  <c r="AH55" i="29"/>
  <c r="Z55" i="31"/>
  <c r="Z47" i="31"/>
  <c r="Z48" i="31" s="1"/>
  <c r="Z49" i="31" s="1"/>
  <c r="Z50" i="31" s="1"/>
  <c r="Z51" i="31" s="1"/>
  <c r="AF45" i="31"/>
  <c r="AF46" i="31" s="1"/>
  <c r="AF55" i="31" s="1"/>
  <c r="Q55" i="29"/>
  <c r="AB17" i="31"/>
  <c r="V9" i="31"/>
  <c r="V10" i="31" s="1"/>
  <c r="V11" i="31" s="1"/>
  <c r="V12" i="31" s="1"/>
  <c r="V13" i="31" s="1"/>
  <c r="V14" i="31" s="1"/>
  <c r="V15" i="31" s="1"/>
  <c r="V16" i="31" s="1"/>
  <c r="V19" i="31" s="1"/>
  <c r="V20" i="31" s="1"/>
  <c r="X17" i="31"/>
  <c r="AC17" i="31"/>
  <c r="AF6" i="31"/>
  <c r="AF7" i="31" s="1"/>
  <c r="AF8" i="31" s="1"/>
  <c r="AF9" i="31" s="1"/>
  <c r="AF10" i="31" s="1"/>
  <c r="AF11" i="31" s="1"/>
  <c r="AF12" i="31" s="1"/>
  <c r="AF13" i="31" s="1"/>
  <c r="U17" i="31"/>
  <c r="T9" i="31"/>
  <c r="T10" i="31" s="1"/>
  <c r="T11" i="31" s="1"/>
  <c r="T12" i="31" s="1"/>
  <c r="T13" i="31" s="1"/>
  <c r="T14" i="31" s="1"/>
  <c r="T15" i="31" s="1"/>
  <c r="T16" i="31" s="1"/>
  <c r="T19" i="31" s="1"/>
  <c r="T20" i="31" s="1"/>
  <c r="E43" i="21"/>
  <c r="G21" i="28"/>
  <c r="H51" i="24"/>
  <c r="E43" i="27"/>
  <c r="G24" i="28"/>
  <c r="D43" i="27"/>
  <c r="D24" i="28"/>
  <c r="G51" i="24"/>
  <c r="D21" i="28"/>
  <c r="D43" i="21"/>
  <c r="P36" i="31"/>
  <c r="P19" i="28"/>
  <c r="Q22" i="21"/>
  <c r="X45" i="18"/>
  <c r="H43" i="27"/>
  <c r="P24" i="28"/>
  <c r="P17" i="31"/>
  <c r="AA18" i="31"/>
  <c r="AA14" i="31"/>
  <c r="AA15" i="31" s="1"/>
  <c r="AA16" i="31" s="1"/>
  <c r="AA19" i="31" s="1"/>
  <c r="AA20" i="31" s="1"/>
  <c r="X14" i="31"/>
  <c r="X15" i="31" s="1"/>
  <c r="X16" i="31" s="1"/>
  <c r="X19" i="31" s="1"/>
  <c r="X20" i="31" s="1"/>
  <c r="X18" i="31"/>
  <c r="AB18" i="31"/>
  <c r="AB14" i="31"/>
  <c r="AB15" i="31" s="1"/>
  <c r="AB16" i="31" s="1"/>
  <c r="AB19" i="31" s="1"/>
  <c r="AB20" i="31" s="1"/>
  <c r="Y18" i="31"/>
  <c r="Y14" i="31"/>
  <c r="Y15" i="31" s="1"/>
  <c r="Y16" i="31" s="1"/>
  <c r="Y19" i="31" s="1"/>
  <c r="Y20" i="31" s="1"/>
  <c r="S9" i="31"/>
  <c r="S10" i="31" s="1"/>
  <c r="S11" i="31" s="1"/>
  <c r="S12" i="31" s="1"/>
  <c r="S13" i="31" s="1"/>
  <c r="S17" i="31"/>
  <c r="E20" i="31"/>
  <c r="F20" i="31"/>
  <c r="H20" i="31"/>
  <c r="I20" i="31"/>
  <c r="L20" i="31"/>
  <c r="M20" i="31"/>
  <c r="AC14" i="31"/>
  <c r="AC15" i="31" s="1"/>
  <c r="AC16" i="31" s="1"/>
  <c r="AC19" i="31" s="1"/>
  <c r="AC20" i="31" s="1"/>
  <c r="AC18" i="31"/>
  <c r="U14" i="31"/>
  <c r="U15" i="31" s="1"/>
  <c r="U16" i="31" s="1"/>
  <c r="U19" i="31" s="1"/>
  <c r="U20" i="31" s="1"/>
  <c r="U18" i="31"/>
  <c r="S37" i="31"/>
  <c r="S33" i="31"/>
  <c r="S34" i="31" s="1"/>
  <c r="S35" i="31" s="1"/>
  <c r="S38" i="31" s="1"/>
  <c r="S39" i="31" s="1"/>
  <c r="S24" i="28"/>
  <c r="I43" i="27"/>
  <c r="AA56" i="31"/>
  <c r="AA52" i="31"/>
  <c r="AA53" i="31" s="1"/>
  <c r="AA54" i="31" s="1"/>
  <c r="AA57" i="31" s="1"/>
  <c r="AA58" i="31" s="1"/>
  <c r="S47" i="31"/>
  <c r="S48" i="31" s="1"/>
  <c r="S49" i="31" s="1"/>
  <c r="S50" i="31" s="1"/>
  <c r="S51" i="31" s="1"/>
  <c r="S55" i="31"/>
  <c r="R22" i="21"/>
  <c r="S19" i="28"/>
  <c r="Y45" i="18"/>
  <c r="P55" i="31"/>
  <c r="J51" i="24"/>
  <c r="M21" i="28"/>
  <c r="G43" i="21"/>
  <c r="G43" i="27"/>
  <c r="M24" i="28"/>
  <c r="V45" i="18"/>
  <c r="J19" i="28"/>
  <c r="O22" i="21"/>
  <c r="F43" i="27"/>
  <c r="J24" i="28"/>
  <c r="O39" i="35" l="1"/>
  <c r="O20" i="35"/>
  <c r="AE58" i="35"/>
  <c r="O58" i="35"/>
  <c r="Z33" i="31"/>
  <c r="Z34" i="31" s="1"/>
  <c r="Z35" i="31" s="1"/>
  <c r="Z38" i="31" s="1"/>
  <c r="Z39" i="31" s="1"/>
  <c r="AE39" i="35"/>
  <c r="J20" i="28"/>
  <c r="P20" i="28"/>
  <c r="S20" i="28"/>
  <c r="AE20" i="35"/>
  <c r="Q39" i="29"/>
  <c r="T52" i="31"/>
  <c r="T53" i="31" s="1"/>
  <c r="T54" i="31" s="1"/>
  <c r="T57" i="31" s="1"/>
  <c r="T58" i="31" s="1"/>
  <c r="T33" i="31"/>
  <c r="T34" i="31" s="1"/>
  <c r="T35" i="31" s="1"/>
  <c r="T38" i="31" s="1"/>
  <c r="T39" i="31" s="1"/>
  <c r="Q58" i="29"/>
  <c r="N58" i="31"/>
  <c r="D58" i="31"/>
  <c r="N39" i="31"/>
  <c r="D39" i="31"/>
  <c r="C39" i="31"/>
  <c r="AF28" i="31"/>
  <c r="AF29" i="31" s="1"/>
  <c r="AF30" i="31" s="1"/>
  <c r="AF31" i="31" s="1"/>
  <c r="AF32" i="31" s="1"/>
  <c r="AF37" i="31" s="1"/>
  <c r="AB33" i="31"/>
  <c r="AB34" i="31" s="1"/>
  <c r="AB35" i="31" s="1"/>
  <c r="AB38" i="31" s="1"/>
  <c r="AB39" i="31" s="1"/>
  <c r="V37" i="31"/>
  <c r="AD52" i="31"/>
  <c r="AD53" i="31" s="1"/>
  <c r="AD54" i="31" s="1"/>
  <c r="AD57" i="31" s="1"/>
  <c r="AD58" i="31" s="1"/>
  <c r="U33" i="31"/>
  <c r="U34" i="31" s="1"/>
  <c r="U35" i="31" s="1"/>
  <c r="U38" i="31" s="1"/>
  <c r="U39" i="31" s="1"/>
  <c r="Y52" i="31"/>
  <c r="Y53" i="31" s="1"/>
  <c r="Y54" i="31" s="1"/>
  <c r="Y57" i="31" s="1"/>
  <c r="Y58" i="31" s="1"/>
  <c r="AC56" i="31"/>
  <c r="U56" i="31"/>
  <c r="AD18" i="31"/>
  <c r="AF47" i="31"/>
  <c r="AF48" i="31" s="1"/>
  <c r="AF49" i="31" s="1"/>
  <c r="AF50" i="31" s="1"/>
  <c r="AF51" i="31" s="1"/>
  <c r="AF56" i="31" s="1"/>
  <c r="Z56" i="31"/>
  <c r="Z52" i="31"/>
  <c r="Z53" i="31" s="1"/>
  <c r="Z54" i="31" s="1"/>
  <c r="Z57" i="31" s="1"/>
  <c r="Z58" i="31" s="1"/>
  <c r="V18" i="31"/>
  <c r="AF17" i="31"/>
  <c r="T18" i="31"/>
  <c r="M39" i="31"/>
  <c r="H39" i="31"/>
  <c r="I39" i="31"/>
  <c r="K39" i="31"/>
  <c r="J39" i="31"/>
  <c r="F39" i="31"/>
  <c r="E39" i="31"/>
  <c r="O39" i="31"/>
  <c r="L39" i="31"/>
  <c r="P20" i="31"/>
  <c r="S14" i="31"/>
  <c r="S15" i="31" s="1"/>
  <c r="S16" i="31" s="1"/>
  <c r="S19" i="31" s="1"/>
  <c r="S20" i="31" s="1"/>
  <c r="S18" i="31"/>
  <c r="AF18" i="31"/>
  <c r="AF14" i="31"/>
  <c r="AF15" i="31" s="1"/>
  <c r="AF16" i="31" s="1"/>
  <c r="AF19" i="31" s="1"/>
  <c r="AF20" i="31" s="1"/>
  <c r="K58" i="31"/>
  <c r="M58" i="31"/>
  <c r="E58" i="31"/>
  <c r="H58" i="31"/>
  <c r="O58" i="31"/>
  <c r="I58" i="31"/>
  <c r="C58" i="31"/>
  <c r="L58" i="31"/>
  <c r="F58" i="31"/>
  <c r="J58" i="31"/>
  <c r="S56" i="31"/>
  <c r="S52" i="31"/>
  <c r="S53" i="31" s="1"/>
  <c r="S54" i="31" s="1"/>
  <c r="S57" i="31" s="1"/>
  <c r="S58" i="31" s="1"/>
  <c r="AF33" i="31" l="1"/>
  <c r="AF34" i="31" s="1"/>
  <c r="AF35" i="31" s="1"/>
  <c r="AF38" i="31" s="1"/>
  <c r="AF39" i="31" s="1"/>
  <c r="AF52" i="31"/>
  <c r="AF53" i="31" s="1"/>
  <c r="AF54" i="31" s="1"/>
  <c r="AF57" i="31" s="1"/>
  <c r="AF58" i="31" s="1"/>
  <c r="P39" i="31"/>
  <c r="P58" i="31"/>
</calcChain>
</file>

<file path=xl/sharedStrings.xml><?xml version="1.0" encoding="utf-8"?>
<sst xmlns="http://schemas.openxmlformats.org/spreadsheetml/2006/main" count="5512" uniqueCount="915">
  <si>
    <t>日</t>
  </si>
  <si>
    <t>日</t>
    <rPh sb="0" eb="1">
      <t>ニチ</t>
    </rPh>
    <phoneticPr fontId="2"/>
  </si>
  <si>
    <t>曜</t>
    <rPh sb="0" eb="1">
      <t>ヨウ</t>
    </rPh>
    <phoneticPr fontId="2"/>
  </si>
  <si>
    <t>学校行事時数</t>
    <rPh sb="0" eb="2">
      <t>ガッコウ</t>
    </rPh>
    <rPh sb="2" eb="4">
      <t>ギョウジ</t>
    </rPh>
    <rPh sb="4" eb="6">
      <t>ジスウ</t>
    </rPh>
    <phoneticPr fontId="2"/>
  </si>
  <si>
    <t>クラブ活動時数</t>
    <rPh sb="3" eb="5">
      <t>カツドウ</t>
    </rPh>
    <rPh sb="5" eb="7">
      <t>ジスウ</t>
    </rPh>
    <phoneticPr fontId="2"/>
  </si>
  <si>
    <t>総授業時数</t>
    <rPh sb="0" eb="1">
      <t>ソウ</t>
    </rPh>
    <rPh sb="1" eb="3">
      <t>ジュギョウ</t>
    </rPh>
    <rPh sb="3" eb="5">
      <t>ジスウ</t>
    </rPh>
    <phoneticPr fontId="2"/>
  </si>
  <si>
    <t>行　事　予　定</t>
    <rPh sb="0" eb="1">
      <t>ギョウ</t>
    </rPh>
    <rPh sb="2" eb="3">
      <t>コト</t>
    </rPh>
    <rPh sb="4" eb="5">
      <t>ヨ</t>
    </rPh>
    <rPh sb="6" eb="7">
      <t>サダム</t>
    </rPh>
    <phoneticPr fontId="2"/>
  </si>
  <si>
    <t>月</t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</si>
  <si>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</si>
  <si>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</si>
  <si>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</si>
  <si>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</si>
  <si>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</si>
  <si>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</si>
  <si>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累</t>
    <rPh sb="0" eb="1">
      <t>ルイ</t>
    </rPh>
    <phoneticPr fontId="2"/>
  </si>
  <si>
    <t>計</t>
    <rPh sb="0" eb="1">
      <t>ケイ</t>
    </rPh>
    <phoneticPr fontId="2"/>
  </si>
  <si>
    <t>給食日数</t>
    <rPh sb="0" eb="2">
      <t>キュウショク</t>
    </rPh>
    <rPh sb="2" eb="4">
      <t>ニッスウ</t>
    </rPh>
    <phoneticPr fontId="2"/>
  </si>
  <si>
    <t>火</t>
  </si>
  <si>
    <t>水</t>
  </si>
  <si>
    <t>木</t>
  </si>
  <si>
    <t>金</t>
  </si>
  <si>
    <t>土</t>
  </si>
  <si>
    <t>学</t>
    <rPh sb="0" eb="1">
      <t>ガク</t>
    </rPh>
    <phoneticPr fontId="2"/>
  </si>
  <si>
    <t>◎</t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</si>
  <si>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</si>
  <si>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</si>
  <si>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一</t>
    <rPh sb="0" eb="1">
      <t>1</t>
    </rPh>
    <phoneticPr fontId="2"/>
  </si>
  <si>
    <t>行　　　事</t>
    <rPh sb="0" eb="1">
      <t>ギョウ</t>
    </rPh>
    <rPh sb="4" eb="5">
      <t>コト</t>
    </rPh>
    <phoneticPr fontId="2"/>
  </si>
  <si>
    <t>１時</t>
    <rPh sb="1" eb="2">
      <t>ジ</t>
    </rPh>
    <phoneticPr fontId="2"/>
  </si>
  <si>
    <t>２時</t>
    <rPh sb="1" eb="2">
      <t>ジ</t>
    </rPh>
    <phoneticPr fontId="2"/>
  </si>
  <si>
    <t>３時</t>
    <rPh sb="1" eb="2">
      <t>ジ</t>
    </rPh>
    <phoneticPr fontId="2"/>
  </si>
  <si>
    <t>４時</t>
    <rPh sb="1" eb="2">
      <t>ジ</t>
    </rPh>
    <phoneticPr fontId="2"/>
  </si>
  <si>
    <t>５時</t>
    <rPh sb="1" eb="2">
      <t>ジ</t>
    </rPh>
    <phoneticPr fontId="2"/>
  </si>
  <si>
    <t>６時</t>
    <rPh sb="1" eb="2">
      <t>ジ</t>
    </rPh>
    <phoneticPr fontId="2"/>
  </si>
  <si>
    <t>合　　　　計</t>
    <rPh sb="0" eb="1">
      <t>ゴウ</t>
    </rPh>
    <rPh sb="5" eb="6">
      <t>ケイ</t>
    </rPh>
    <phoneticPr fontId="2"/>
  </si>
  <si>
    <t>国語</t>
    <rPh sb="0" eb="2">
      <t>コクゴ</t>
    </rPh>
    <phoneticPr fontId="2"/>
  </si>
  <si>
    <t>算数</t>
    <rPh sb="0" eb="2">
      <t>サンスウ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</si>
  <si>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</si>
  <si>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</si>
  <si>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生活</t>
    <rPh sb="0" eb="2">
      <t>セイカツ</t>
    </rPh>
    <phoneticPr fontId="2"/>
  </si>
  <si>
    <t>音楽</t>
    <rPh sb="0" eb="2">
      <t>オンガク</t>
    </rPh>
    <phoneticPr fontId="2"/>
  </si>
  <si>
    <t>図工</t>
    <rPh sb="0" eb="2">
      <t>ズコウ</t>
    </rPh>
    <phoneticPr fontId="2"/>
  </si>
  <si>
    <t>家庭</t>
    <rPh sb="0" eb="2">
      <t>カテイ</t>
    </rPh>
    <phoneticPr fontId="2"/>
  </si>
  <si>
    <t>体育</t>
    <rPh sb="0" eb="2">
      <t>タイイク</t>
    </rPh>
    <phoneticPr fontId="2"/>
  </si>
  <si>
    <t>小計</t>
    <rPh sb="0" eb="2">
      <t>ショウケイ</t>
    </rPh>
    <phoneticPr fontId="2"/>
  </si>
  <si>
    <t>道徳</t>
    <rPh sb="0" eb="2">
      <t>ドウトク</t>
    </rPh>
    <phoneticPr fontId="2"/>
  </si>
  <si>
    <t>学活</t>
    <rPh sb="0" eb="2">
      <t>ガッカツ</t>
    </rPh>
    <phoneticPr fontId="2"/>
  </si>
  <si>
    <t>児童</t>
    <rPh sb="0" eb="2">
      <t>ジドウ</t>
    </rPh>
    <phoneticPr fontId="2"/>
  </si>
  <si>
    <t>行事</t>
    <rPh sb="0" eb="2">
      <t>ギョウジ</t>
    </rPh>
    <phoneticPr fontId="2"/>
  </si>
  <si>
    <t>総合</t>
    <rPh sb="0" eb="2">
      <t>ソウゴウ</t>
    </rPh>
    <phoneticPr fontId="2"/>
  </si>
  <si>
    <t>欠課</t>
    <rPh sb="0" eb="2">
      <t>ケッカ</t>
    </rPh>
    <phoneticPr fontId="2"/>
  </si>
  <si>
    <t>教科</t>
    <rPh sb="0" eb="2">
      <t>キョウカ</t>
    </rPh>
    <phoneticPr fontId="2"/>
  </si>
  <si>
    <t>授業日数</t>
    <rPh sb="0" eb="2">
      <t>ジュギョウ</t>
    </rPh>
    <rPh sb="2" eb="4">
      <t>ニッスウ</t>
    </rPh>
    <phoneticPr fontId="2"/>
  </si>
  <si>
    <t>児童会活動時数</t>
    <rPh sb="0" eb="3">
      <t>ジドウカイ</t>
    </rPh>
    <rPh sb="3" eb="5">
      <t>カツドウ</t>
    </rPh>
    <rPh sb="5" eb="7">
      <t>ジスウ</t>
    </rPh>
    <phoneticPr fontId="2"/>
  </si>
  <si>
    <t>期</t>
    <rPh sb="0" eb="1">
      <t>キ</t>
    </rPh>
    <phoneticPr fontId="2"/>
  </si>
  <si>
    <t>学芸会</t>
    <rPh sb="0" eb="3">
      <t>ガクゲイカイ</t>
    </rPh>
    <phoneticPr fontId="2"/>
  </si>
  <si>
    <t>運動会</t>
    <rPh sb="0" eb="3">
      <t>ウンドウカイ</t>
    </rPh>
    <phoneticPr fontId="2"/>
  </si>
  <si>
    <t>日　　　課</t>
    <rPh sb="0" eb="1">
      <t>ヒ</t>
    </rPh>
    <rPh sb="4" eb="5">
      <t>カ</t>
    </rPh>
    <phoneticPr fontId="2"/>
  </si>
  <si>
    <t>学期</t>
    <rPh sb="0" eb="2">
      <t>ガッキ</t>
    </rPh>
    <phoneticPr fontId="2"/>
  </si>
  <si>
    <t>予定</t>
    <rPh sb="0" eb="2">
      <t>ヨテイ</t>
    </rPh>
    <phoneticPr fontId="2"/>
  </si>
  <si>
    <t>三</t>
    <rPh sb="0" eb="1">
      <t>サン</t>
    </rPh>
    <phoneticPr fontId="2"/>
  </si>
  <si>
    <t>運動会総練習</t>
    <rPh sb="0" eb="3">
      <t>ウンドウカイ</t>
    </rPh>
    <rPh sb="3" eb="6">
      <t>ソウレンシュウ</t>
    </rPh>
    <phoneticPr fontId="2"/>
  </si>
  <si>
    <t>○</t>
    <phoneticPr fontId="2"/>
  </si>
  <si>
    <t>月</t>
    <rPh sb="0" eb="1">
      <t>ツキ</t>
    </rPh>
    <phoneticPr fontId="2"/>
  </si>
  <si>
    <t>週休日</t>
    <rPh sb="0" eb="1">
      <t>シュウ</t>
    </rPh>
    <rPh sb="1" eb="2">
      <t>キュウ</t>
    </rPh>
    <rPh sb="2" eb="3">
      <t>ジツ</t>
    </rPh>
    <phoneticPr fontId="2"/>
  </si>
  <si>
    <t>休業日</t>
    <rPh sb="0" eb="3">
      <t>キュウギョウビ</t>
    </rPh>
    <phoneticPr fontId="2"/>
  </si>
  <si>
    <t>祝日・休日</t>
    <rPh sb="0" eb="2">
      <t>シュクジツ</t>
    </rPh>
    <rPh sb="3" eb="5">
      <t>キュウジツ</t>
    </rPh>
    <phoneticPr fontId="2"/>
  </si>
  <si>
    <t>４</t>
    <phoneticPr fontId="2"/>
  </si>
  <si>
    <t>５</t>
    <phoneticPr fontId="2"/>
  </si>
  <si>
    <t>７</t>
    <phoneticPr fontId="2"/>
  </si>
  <si>
    <t>８</t>
    <phoneticPr fontId="2"/>
  </si>
  <si>
    <t>９</t>
    <phoneticPr fontId="2"/>
  </si>
  <si>
    <t>１１</t>
    <phoneticPr fontId="2"/>
  </si>
  <si>
    <t>１２</t>
    <phoneticPr fontId="2"/>
  </si>
  <si>
    <t>１</t>
    <phoneticPr fontId="2"/>
  </si>
  <si>
    <t>２</t>
    <phoneticPr fontId="2"/>
  </si>
  <si>
    <t>３</t>
    <phoneticPr fontId="2"/>
  </si>
  <si>
    <t>１学期</t>
    <rPh sb="1" eb="3">
      <t>ガッキ</t>
    </rPh>
    <phoneticPr fontId="2"/>
  </si>
  <si>
    <t>２学期</t>
    <rPh sb="1" eb="3">
      <t>ガッキ</t>
    </rPh>
    <phoneticPr fontId="2"/>
  </si>
  <si>
    <t>３学期</t>
    <rPh sb="1" eb="3">
      <t>ガッキ</t>
    </rPh>
    <phoneticPr fontId="2"/>
  </si>
  <si>
    <t>合　計</t>
    <rPh sb="0" eb="1">
      <t>ゴウ</t>
    </rPh>
    <rPh sb="2" eb="3">
      <t>ケイ</t>
    </rPh>
    <phoneticPr fontId="2"/>
  </si>
  <si>
    <t>夏季休業日</t>
    <rPh sb="0" eb="2">
      <t>カキ</t>
    </rPh>
    <rPh sb="2" eb="5">
      <t>キュウギョウビ</t>
    </rPh>
    <phoneticPr fontId="2"/>
  </si>
  <si>
    <t>冬季休業日</t>
    <rPh sb="0" eb="2">
      <t>トウキ</t>
    </rPh>
    <rPh sb="2" eb="5">
      <t>キュウギョウビ</t>
    </rPh>
    <phoneticPr fontId="2"/>
  </si>
  <si>
    <t>（元旦）
（成人の日）</t>
    <rPh sb="1" eb="3">
      <t>ガンタン</t>
    </rPh>
    <rPh sb="6" eb="8">
      <t>セイジン</t>
    </rPh>
    <rPh sb="9" eb="10">
      <t>ヒ</t>
    </rPh>
    <phoneticPr fontId="2"/>
  </si>
  <si>
    <t>春分の日</t>
    <rPh sb="0" eb="2">
      <t>シュンブン</t>
    </rPh>
    <rPh sb="3" eb="4">
      <t>ヒ</t>
    </rPh>
    <phoneticPr fontId="2"/>
  </si>
  <si>
    <t>暦日数</t>
    <rPh sb="0" eb="1">
      <t>コヨミ</t>
    </rPh>
    <rPh sb="1" eb="2">
      <t>ビ</t>
    </rPh>
    <rPh sb="2" eb="3">
      <t>カズ</t>
    </rPh>
    <phoneticPr fontId="2"/>
  </si>
  <si>
    <t>６</t>
    <phoneticPr fontId="2"/>
  </si>
  <si>
    <t>１０</t>
    <phoneticPr fontId="2"/>
  </si>
  <si>
    <t>３</t>
    <phoneticPr fontId="2"/>
  </si>
  <si>
    <t>0
0</t>
    <phoneticPr fontId="2"/>
  </si>
  <si>
    <t>日</t>
    <rPh sb="0" eb="1">
      <t>ヒ</t>
    </rPh>
    <phoneticPr fontId="2"/>
  </si>
  <si>
    <t>学校行事名</t>
    <rPh sb="0" eb="2">
      <t>ガッコウ</t>
    </rPh>
    <rPh sb="2" eb="4">
      <t>ギョウジ</t>
    </rPh>
    <rPh sb="4" eb="5">
      <t>メイ</t>
    </rPh>
    <phoneticPr fontId="2"/>
  </si>
  <si>
    <t>区分</t>
    <rPh sb="0" eb="2">
      <t>クブン</t>
    </rPh>
    <phoneticPr fontId="2"/>
  </si>
  <si>
    <t>始業式</t>
    <rPh sb="0" eb="3">
      <t>シギョウシキ</t>
    </rPh>
    <phoneticPr fontId="2"/>
  </si>
  <si>
    <t>入学式</t>
    <rPh sb="0" eb="3">
      <t>ニュウガクシキ</t>
    </rPh>
    <phoneticPr fontId="2"/>
  </si>
  <si>
    <t>卒業式</t>
    <rPh sb="0" eb="3">
      <t>ソツギョウシキ</t>
    </rPh>
    <phoneticPr fontId="2"/>
  </si>
  <si>
    <t>儀式的</t>
    <rPh sb="0" eb="3">
      <t>ギシキテキ</t>
    </rPh>
    <phoneticPr fontId="2"/>
  </si>
  <si>
    <t>４</t>
    <phoneticPr fontId="2"/>
  </si>
  <si>
    <t>４</t>
    <phoneticPr fontId="2"/>
  </si>
  <si>
    <t>２</t>
    <phoneticPr fontId="2"/>
  </si>
  <si>
    <t>８</t>
    <phoneticPr fontId="2"/>
  </si>
  <si>
    <t>１</t>
    <phoneticPr fontId="2"/>
  </si>
  <si>
    <t>３</t>
    <phoneticPr fontId="2"/>
  </si>
  <si>
    <t>時　　　数</t>
    <rPh sb="0" eb="1">
      <t>トキ</t>
    </rPh>
    <rPh sb="4" eb="5">
      <t>カズ</t>
    </rPh>
    <phoneticPr fontId="2"/>
  </si>
  <si>
    <t>活動名</t>
    <rPh sb="0" eb="2">
      <t>カツドウ</t>
    </rPh>
    <rPh sb="2" eb="3">
      <t>メイ</t>
    </rPh>
    <phoneticPr fontId="2"/>
  </si>
  <si>
    <t>７</t>
    <phoneticPr fontId="2"/>
  </si>
  <si>
    <t>１０</t>
    <phoneticPr fontId="2"/>
  </si>
  <si>
    <t>クラブ活動</t>
    <rPh sb="3" eb="5">
      <t>カツドウ</t>
    </rPh>
    <phoneticPr fontId="2"/>
  </si>
  <si>
    <t>９</t>
    <phoneticPr fontId="2"/>
  </si>
  <si>
    <t>２</t>
    <phoneticPr fontId="2"/>
  </si>
  <si>
    <t>２</t>
    <phoneticPr fontId="2"/>
  </si>
  <si>
    <t>３</t>
    <phoneticPr fontId="2"/>
  </si>
  <si>
    <t>４</t>
    <phoneticPr fontId="2"/>
  </si>
  <si>
    <t>９</t>
    <phoneticPr fontId="2"/>
  </si>
  <si>
    <t>修了式・離任式</t>
    <rPh sb="0" eb="3">
      <t>シュウリョウシキ</t>
    </rPh>
    <rPh sb="4" eb="6">
      <t>リニン</t>
    </rPh>
    <rPh sb="6" eb="7">
      <t>シキ</t>
    </rPh>
    <phoneticPr fontId="2"/>
  </si>
  <si>
    <t>（１）　授業日数</t>
    <rPh sb="4" eb="6">
      <t>ジュギョウ</t>
    </rPh>
    <rPh sb="6" eb="8">
      <t>ニッスウ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</si>
  <si>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</si>
  <si>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</si>
  <si>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</si>
  <si>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</si>
  <si>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</si>
  <si>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</si>
  <si>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</si>
  <si>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</si>
  <si>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</si>
  <si>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</si>
  <si>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</si>
  <si>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</si>
  <si>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１
学
期</t>
    <rPh sb="2" eb="3">
      <t>ガク</t>
    </rPh>
    <rPh sb="4" eb="5">
      <t>キ</t>
    </rPh>
    <phoneticPr fontId="2"/>
  </si>
  <si>
    <t>２
学
期</t>
    <rPh sb="2" eb="3">
      <t>ガク</t>
    </rPh>
    <rPh sb="4" eb="5">
      <t>キ</t>
    </rPh>
    <phoneticPr fontId="2"/>
  </si>
  <si>
    <t>３
学
期</t>
    <rPh sb="2" eb="3">
      <t>ガク</t>
    </rPh>
    <rPh sb="4" eb="5">
      <t>キ</t>
    </rPh>
    <phoneticPr fontId="2"/>
  </si>
  <si>
    <t>（３）　学校行事時数</t>
    <rPh sb="4" eb="6">
      <t>ガッコウ</t>
    </rPh>
    <rPh sb="6" eb="8">
      <t>ギョウジ</t>
    </rPh>
    <rPh sb="8" eb="10">
      <t>ジスウ</t>
    </rPh>
    <phoneticPr fontId="2"/>
  </si>
  <si>
    <t>（７）　欠課時数</t>
    <rPh sb="4" eb="6">
      <t>ケッカ</t>
    </rPh>
    <rPh sb="6" eb="8">
      <t>ジスウ</t>
    </rPh>
    <phoneticPr fontId="2"/>
  </si>
  <si>
    <t>１　授業日数</t>
    <rPh sb="2" eb="4">
      <t>ジュギョウ</t>
    </rPh>
    <rPh sb="4" eb="6">
      <t>ニッスウ</t>
    </rPh>
    <phoneticPr fontId="2"/>
  </si>
  <si>
    <t>２　学校行事時数</t>
    <rPh sb="2" eb="4">
      <t>ガッコウ</t>
    </rPh>
    <rPh sb="4" eb="6">
      <t>ギョウジ</t>
    </rPh>
    <rPh sb="6" eb="8">
      <t>ジスウ</t>
    </rPh>
    <phoneticPr fontId="2"/>
  </si>
  <si>
    <t>標準</t>
    <rPh sb="0" eb="2">
      <t>ヒョウジュン</t>
    </rPh>
    <phoneticPr fontId="2"/>
  </si>
  <si>
    <t>各
教
科</t>
    <rPh sb="0" eb="1">
      <t>カク</t>
    </rPh>
    <rPh sb="2" eb="3">
      <t>キョウ</t>
    </rPh>
    <rPh sb="4" eb="5">
      <t>カ</t>
    </rPh>
    <phoneticPr fontId="2"/>
  </si>
  <si>
    <t>学校行事</t>
    <rPh sb="0" eb="2">
      <t>ガッコウ</t>
    </rPh>
    <rPh sb="2" eb="4">
      <t>ギョウジ</t>
    </rPh>
    <phoneticPr fontId="2"/>
  </si>
  <si>
    <t>児童会活動</t>
    <rPh sb="0" eb="3">
      <t>ジドウカイ</t>
    </rPh>
    <rPh sb="3" eb="5">
      <t>カツドウ</t>
    </rPh>
    <phoneticPr fontId="2"/>
  </si>
  <si>
    <t>児童会</t>
    <rPh sb="0" eb="3">
      <t>ジドウカイ</t>
    </rPh>
    <phoneticPr fontId="2"/>
  </si>
  <si>
    <t>クラブ</t>
    <phoneticPr fontId="2"/>
  </si>
  <si>
    <t>実施</t>
    <rPh sb="0" eb="2">
      <t>ジッシ</t>
    </rPh>
    <phoneticPr fontId="2"/>
  </si>
  <si>
    <t>過不足</t>
    <rPh sb="0" eb="3">
      <t>カフソク</t>
    </rPh>
    <phoneticPr fontId="2"/>
  </si>
  <si>
    <t>４
月</t>
    <rPh sb="2" eb="3">
      <t>ガツ</t>
    </rPh>
    <phoneticPr fontId="2"/>
  </si>
  <si>
    <t>累
計</t>
    <rPh sb="0" eb="1">
      <t>ルイ</t>
    </rPh>
    <rPh sb="2" eb="3">
      <t>ケイ</t>
    </rPh>
    <phoneticPr fontId="2"/>
  </si>
  <si>
    <t>５
月</t>
    <rPh sb="2" eb="3">
      <t>ガツ</t>
    </rPh>
    <phoneticPr fontId="2"/>
  </si>
  <si>
    <t>６
月</t>
    <rPh sb="2" eb="3">
      <t>ガツ</t>
    </rPh>
    <phoneticPr fontId="2"/>
  </si>
  <si>
    <t>７
月</t>
    <rPh sb="2" eb="3">
      <t>ガツ</t>
    </rPh>
    <phoneticPr fontId="2"/>
  </si>
  <si>
    <t>８
月</t>
    <rPh sb="2" eb="3">
      <t>ガツ</t>
    </rPh>
    <phoneticPr fontId="2"/>
  </si>
  <si>
    <t>９
月</t>
    <rPh sb="2" eb="3">
      <t>ガツ</t>
    </rPh>
    <phoneticPr fontId="2"/>
  </si>
  <si>
    <t>10
月</t>
    <rPh sb="3" eb="4">
      <t>ガツ</t>
    </rPh>
    <phoneticPr fontId="2"/>
  </si>
  <si>
    <t>11
月</t>
    <rPh sb="3" eb="4">
      <t>ガツ</t>
    </rPh>
    <phoneticPr fontId="2"/>
  </si>
  <si>
    <t>12
月</t>
    <rPh sb="3" eb="4">
      <t>ガツ</t>
    </rPh>
    <phoneticPr fontId="2"/>
  </si>
  <si>
    <t>１
月</t>
    <rPh sb="2" eb="3">
      <t>ガツ</t>
    </rPh>
    <phoneticPr fontId="2"/>
  </si>
  <si>
    <t>２
月</t>
    <rPh sb="2" eb="3">
      <t>ガツ</t>
    </rPh>
    <phoneticPr fontId="2"/>
  </si>
  <si>
    <t>３
月</t>
    <rPh sb="2" eb="3">
      <t>ガツ</t>
    </rPh>
    <phoneticPr fontId="2"/>
  </si>
  <si>
    <t>特別活動</t>
    <rPh sb="0" eb="2">
      <t>トクベツ</t>
    </rPh>
    <rPh sb="2" eb="4">
      <t>カツドウ</t>
    </rPh>
    <phoneticPr fontId="2"/>
  </si>
  <si>
    <t>後期児童会総会</t>
    <rPh sb="0" eb="2">
      <t>コウキ</t>
    </rPh>
    <rPh sb="2" eb="5">
      <t>ジドウカイ</t>
    </rPh>
    <rPh sb="5" eb="7">
      <t>ソウカイ</t>
    </rPh>
    <phoneticPr fontId="2"/>
  </si>
  <si>
    <t>　　　②　時数累計</t>
    <phoneticPr fontId="2"/>
  </si>
  <si>
    <t>（４）　４年生　　①　時数配分</t>
    <rPh sb="5" eb="7">
      <t>ネンセイ</t>
    </rPh>
    <rPh sb="11" eb="13">
      <t>ジスウ</t>
    </rPh>
    <rPh sb="13" eb="15">
      <t>ハイブン</t>
    </rPh>
    <phoneticPr fontId="2"/>
  </si>
  <si>
    <t>（４）　５年生　　①　時数配分</t>
    <rPh sb="5" eb="7">
      <t>ネンセイ</t>
    </rPh>
    <rPh sb="11" eb="13">
      <t>ジスウ</t>
    </rPh>
    <rPh sb="13" eb="15">
      <t>ハイブン</t>
    </rPh>
    <phoneticPr fontId="2"/>
  </si>
  <si>
    <t>（６）　６年生　　①　時数配分</t>
    <rPh sb="5" eb="7">
      <t>ネンセイ</t>
    </rPh>
    <rPh sb="11" eb="13">
      <t>ジスウ</t>
    </rPh>
    <rPh sb="13" eb="15">
      <t>ハイブン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</si>
  <si>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</si>
  <si>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</si>
  <si>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</si>
  <si>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</si>
  <si>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</si>
  <si>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</si>
  <si>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修学旅行</t>
    <rPh sb="0" eb="2">
      <t>シュウガク</t>
    </rPh>
    <rPh sb="2" eb="4">
      <t>リョコウ</t>
    </rPh>
    <phoneticPr fontId="2"/>
  </si>
  <si>
    <t>1年</t>
    <rPh sb="1" eb="2">
      <t>ネン</t>
    </rPh>
    <phoneticPr fontId="2"/>
  </si>
  <si>
    <t>5年</t>
    <rPh sb="1" eb="2">
      <t>ネン</t>
    </rPh>
    <phoneticPr fontId="2"/>
  </si>
  <si>
    <t>　　クラブ</t>
    <phoneticPr fontId="2"/>
  </si>
  <si>
    <t>内科検診</t>
    <rPh sb="0" eb="2">
      <t>ナイカ</t>
    </rPh>
    <rPh sb="2" eb="4">
      <t>ケンシン</t>
    </rPh>
    <phoneticPr fontId="2"/>
  </si>
  <si>
    <t>秋分の日</t>
    <rPh sb="0" eb="2">
      <t>シュウブン</t>
    </rPh>
    <rPh sb="3" eb="4">
      <t>ヒ</t>
    </rPh>
    <phoneticPr fontId="2"/>
  </si>
  <si>
    <t>音</t>
    <rPh sb="0" eb="1">
      <t>オン</t>
    </rPh>
    <phoneticPr fontId="2"/>
  </si>
  <si>
    <t>国際交流</t>
    <rPh sb="0" eb="2">
      <t>コクサイ</t>
    </rPh>
    <rPh sb="2" eb="4">
      <t>コウリュウ</t>
    </rPh>
    <phoneticPr fontId="2"/>
  </si>
  <si>
    <t>巡回小劇場</t>
    <rPh sb="0" eb="2">
      <t>ジュンカイ</t>
    </rPh>
    <rPh sb="2" eb="5">
      <t>ショウゲキジョウ</t>
    </rPh>
    <phoneticPr fontId="2"/>
  </si>
  <si>
    <t>標準時数</t>
    <rPh sb="0" eb="2">
      <t>ヒョウジュン</t>
    </rPh>
    <rPh sb="2" eb="4">
      <t>ジスウ</t>
    </rPh>
    <phoneticPr fontId="2"/>
  </si>
  <si>
    <t>余時数</t>
    <rPh sb="0" eb="1">
      <t>ヨ</t>
    </rPh>
    <rPh sb="1" eb="3">
      <t>ジスウ</t>
    </rPh>
    <rPh sb="2" eb="3">
      <t>スウ</t>
    </rPh>
    <phoneticPr fontId="2"/>
  </si>
  <si>
    <t>避難訓練</t>
    <rPh sb="0" eb="2">
      <t>ヒナン</t>
    </rPh>
    <rPh sb="2" eb="4">
      <t>クンレン</t>
    </rPh>
    <phoneticPr fontId="2"/>
  </si>
  <si>
    <t>日　　　　　課　　　　　表</t>
    <rPh sb="0" eb="1">
      <t>ヒ</t>
    </rPh>
    <rPh sb="6" eb="7">
      <t>カ</t>
    </rPh>
    <rPh sb="12" eb="13">
      <t>ヒョウ</t>
    </rPh>
    <phoneticPr fontId="2"/>
  </si>
  <si>
    <t>４　　　月</t>
    <rPh sb="4" eb="5">
      <t>ガツ</t>
    </rPh>
    <phoneticPr fontId="2"/>
  </si>
  <si>
    <t>５　　　月</t>
    <rPh sb="4" eb="5">
      <t>ガツ</t>
    </rPh>
    <phoneticPr fontId="2"/>
  </si>
  <si>
    <t>６　　　月</t>
    <rPh sb="4" eb="5">
      <t>ガツ</t>
    </rPh>
    <phoneticPr fontId="2"/>
  </si>
  <si>
    <t>７　　　月</t>
    <rPh sb="4" eb="5">
      <t>ガツ</t>
    </rPh>
    <phoneticPr fontId="2"/>
  </si>
  <si>
    <t>８　　　月</t>
    <rPh sb="4" eb="5">
      <t>ガツ</t>
    </rPh>
    <phoneticPr fontId="2"/>
  </si>
  <si>
    <t>９　　　月</t>
    <rPh sb="4" eb="5">
      <t>ガツ</t>
    </rPh>
    <phoneticPr fontId="2"/>
  </si>
  <si>
    <t>１０　　月</t>
    <rPh sb="4" eb="5">
      <t>ガツ</t>
    </rPh>
    <phoneticPr fontId="2"/>
  </si>
  <si>
    <t>１１　　月</t>
    <rPh sb="4" eb="5">
      <t>ガツ</t>
    </rPh>
    <phoneticPr fontId="2"/>
  </si>
  <si>
    <t>１２　　月</t>
    <rPh sb="4" eb="5">
      <t>ガツ</t>
    </rPh>
    <phoneticPr fontId="2"/>
  </si>
  <si>
    <t>１　　　月</t>
    <rPh sb="4" eb="5">
      <t>ガツ</t>
    </rPh>
    <phoneticPr fontId="2"/>
  </si>
  <si>
    <t>２　　　月</t>
    <rPh sb="4" eb="5">
      <t>ガツ</t>
    </rPh>
    <phoneticPr fontId="2"/>
  </si>
  <si>
    <t>３　　　月</t>
    <rPh sb="4" eb="5">
      <t>ガツ</t>
    </rPh>
    <phoneticPr fontId="2"/>
  </si>
  <si>
    <t>元気にあいさつしよう</t>
    <rPh sb="0" eb="2">
      <t>ゲンキ</t>
    </rPh>
    <phoneticPr fontId="2"/>
  </si>
  <si>
    <t>きりつ正しい生活をしよう</t>
    <rPh sb="3" eb="4">
      <t>タダ</t>
    </rPh>
    <rPh sb="6" eb="8">
      <t>セイカツ</t>
    </rPh>
    <phoneticPr fontId="2"/>
  </si>
  <si>
    <t>進んで仕事をしよう</t>
    <rPh sb="0" eb="1">
      <t>スス</t>
    </rPh>
    <rPh sb="3" eb="5">
      <t>シゴト</t>
    </rPh>
    <phoneticPr fontId="2"/>
  </si>
  <si>
    <t>約束をしっかり守ろう</t>
    <rPh sb="0" eb="2">
      <t>ヤクソク</t>
    </rPh>
    <rPh sb="7" eb="8">
      <t>マモ</t>
    </rPh>
    <phoneticPr fontId="2"/>
  </si>
  <si>
    <t>進んであいさつしよう</t>
    <rPh sb="0" eb="1">
      <t>スス</t>
    </rPh>
    <phoneticPr fontId="2"/>
  </si>
  <si>
    <t>じょうぶな体をつくろう</t>
    <rPh sb="5" eb="6">
      <t>カラダ</t>
    </rPh>
    <phoneticPr fontId="2"/>
  </si>
  <si>
    <t>協力して仕事をしよう</t>
    <rPh sb="0" eb="2">
      <t>キョウリョク</t>
    </rPh>
    <rPh sb="4" eb="6">
      <t>シゴト</t>
    </rPh>
    <phoneticPr fontId="2"/>
  </si>
  <si>
    <t>寒さに負けず体をきたえよう</t>
    <rPh sb="0" eb="1">
      <t>サム</t>
    </rPh>
    <rPh sb="3" eb="4">
      <t>マ</t>
    </rPh>
    <rPh sb="6" eb="7">
      <t>カラダ</t>
    </rPh>
    <phoneticPr fontId="2"/>
  </si>
  <si>
    <t>お世話になった人に感謝しよう</t>
    <rPh sb="1" eb="3">
      <t>セワ</t>
    </rPh>
    <rPh sb="7" eb="8">
      <t>ヒト</t>
    </rPh>
    <rPh sb="9" eb="11">
      <t>カンシャ</t>
    </rPh>
    <phoneticPr fontId="2"/>
  </si>
  <si>
    <t>同窓会入会式</t>
    <rPh sb="0" eb="3">
      <t>ドウソウカイ</t>
    </rPh>
    <rPh sb="3" eb="5">
      <t>ニュウカイ</t>
    </rPh>
    <rPh sb="5" eb="6">
      <t>シキ</t>
    </rPh>
    <phoneticPr fontId="2"/>
  </si>
  <si>
    <t>参</t>
    <rPh sb="0" eb="1">
      <t>サン</t>
    </rPh>
    <phoneticPr fontId="2"/>
  </si>
  <si>
    <t>ク</t>
    <phoneticPr fontId="2"/>
  </si>
  <si>
    <t>文化の日
勤労感謝の日</t>
    <rPh sb="0" eb="2">
      <t>ブンカ</t>
    </rPh>
    <rPh sb="3" eb="4">
      <t>ヒ</t>
    </rPh>
    <rPh sb="5" eb="7">
      <t>キンロウ</t>
    </rPh>
    <rPh sb="7" eb="9">
      <t>カンシャ</t>
    </rPh>
    <rPh sb="10" eb="11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</si>
  <si>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</si>
  <si>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卒業後（６年）
学年末休業日</t>
    <rPh sb="0" eb="3">
      <t>ソツギョウゴ</t>
    </rPh>
    <rPh sb="5" eb="6">
      <t>ネン</t>
    </rPh>
    <rPh sb="8" eb="11">
      <t>ガクネンマツ</t>
    </rPh>
    <rPh sb="11" eb="14">
      <t>キュウギョウビ</t>
    </rPh>
    <phoneticPr fontId="2"/>
  </si>
  <si>
    <t>（４）　児童会活動時数</t>
    <rPh sb="4" eb="7">
      <t>ジドウカイ</t>
    </rPh>
    <rPh sb="7" eb="9">
      <t>カツドウ</t>
    </rPh>
    <rPh sb="9" eb="11">
      <t>ジスウ</t>
    </rPh>
    <phoneticPr fontId="2"/>
  </si>
  <si>
    <t>（５）　クラブ活動時数</t>
    <rPh sb="7" eb="9">
      <t>カツドウ</t>
    </rPh>
    <rPh sb="9" eb="11">
      <t>ジスウ</t>
    </rPh>
    <phoneticPr fontId="2"/>
  </si>
  <si>
    <t>余時数</t>
    <rPh sb="0" eb="1">
      <t>ヨ</t>
    </rPh>
    <rPh sb="1" eb="3">
      <t>ジスウ</t>
    </rPh>
    <phoneticPr fontId="2"/>
  </si>
  <si>
    <t>教科・道徳・学活・総合・外国</t>
    <rPh sb="0" eb="2">
      <t>キョウカ</t>
    </rPh>
    <rPh sb="3" eb="5">
      <t>ドウトク</t>
    </rPh>
    <rPh sb="6" eb="8">
      <t>ガッカツ</t>
    </rPh>
    <rPh sb="9" eb="11">
      <t>ソウゴウ</t>
    </rPh>
    <rPh sb="12" eb="14">
      <t>ガイコク</t>
    </rPh>
    <phoneticPr fontId="2"/>
  </si>
  <si>
    <t>11</t>
    <phoneticPr fontId="2"/>
  </si>
  <si>
    <t>３　クラブ活動時数</t>
    <rPh sb="5" eb="7">
      <t>カツドウ</t>
    </rPh>
    <rPh sb="7" eb="9">
      <t>ジスウ</t>
    </rPh>
    <phoneticPr fontId="2"/>
  </si>
  <si>
    <t>４　児童会活動時数</t>
    <rPh sb="2" eb="5">
      <t>ジドウカイ</t>
    </rPh>
    <rPh sb="5" eb="7">
      <t>カツドウ</t>
    </rPh>
    <rPh sb="7" eb="9">
      <t>ジスウ</t>
    </rPh>
    <phoneticPr fontId="2"/>
  </si>
  <si>
    <t>５　各学年の月別予定数</t>
    <rPh sb="2" eb="5">
      <t>カクガクネン</t>
    </rPh>
    <rPh sb="6" eb="8">
      <t>ツキベツ</t>
    </rPh>
    <rPh sb="8" eb="11">
      <t>ヨテイスウ</t>
    </rPh>
    <phoneticPr fontId="2"/>
  </si>
  <si>
    <t>６　各学年の教科別授業時数と余時数</t>
    <rPh sb="2" eb="5">
      <t>カクガクネン</t>
    </rPh>
    <rPh sb="6" eb="9">
      <t>キョウカベツ</t>
    </rPh>
    <rPh sb="9" eb="11">
      <t>ジュギョウ</t>
    </rPh>
    <rPh sb="11" eb="13">
      <t>ジスウ</t>
    </rPh>
    <rPh sb="14" eb="15">
      <t>ヨ</t>
    </rPh>
    <rPh sb="15" eb="17">
      <t>ジスウ</t>
    </rPh>
    <phoneticPr fontId="2"/>
  </si>
  <si>
    <t>７　各学年の教科等の時数配分</t>
    <rPh sb="2" eb="5">
      <t>カクガクネン</t>
    </rPh>
    <rPh sb="6" eb="8">
      <t>キョウカ</t>
    </rPh>
    <rPh sb="8" eb="9">
      <t>ナド</t>
    </rPh>
    <rPh sb="10" eb="12">
      <t>ジスウ</t>
    </rPh>
    <rPh sb="12" eb="14">
      <t>ハイブン</t>
    </rPh>
    <phoneticPr fontId="2"/>
  </si>
  <si>
    <t>９</t>
    <phoneticPr fontId="2"/>
  </si>
  <si>
    <t>委員会　前期①</t>
    <rPh sb="0" eb="3">
      <t>イインカイ</t>
    </rPh>
    <rPh sb="4" eb="6">
      <t>ゼンキ</t>
    </rPh>
    <phoneticPr fontId="2"/>
  </si>
  <si>
    <t>運動会係児童打ち合わせ①</t>
    <rPh sb="0" eb="3">
      <t>ウンドウカイ</t>
    </rPh>
    <rPh sb="3" eb="4">
      <t>カカリ</t>
    </rPh>
    <rPh sb="4" eb="6">
      <t>ジドウ</t>
    </rPh>
    <rPh sb="6" eb="7">
      <t>ウ</t>
    </rPh>
    <rPh sb="8" eb="9">
      <t>ア</t>
    </rPh>
    <phoneticPr fontId="2"/>
  </si>
  <si>
    <t>６</t>
    <phoneticPr fontId="2"/>
  </si>
  <si>
    <t>運動会係児童打ち合わせ②</t>
    <rPh sb="0" eb="3">
      <t>ウンドウカイ</t>
    </rPh>
    <rPh sb="3" eb="4">
      <t>カカリ</t>
    </rPh>
    <rPh sb="4" eb="6">
      <t>ジドウ</t>
    </rPh>
    <rPh sb="6" eb="7">
      <t>ウ</t>
    </rPh>
    <rPh sb="8" eb="9">
      <t>ア</t>
    </rPh>
    <phoneticPr fontId="2"/>
  </si>
  <si>
    <t>運動会係児童打ち合わせ③</t>
    <rPh sb="0" eb="3">
      <t>ウンドウカイ</t>
    </rPh>
    <rPh sb="3" eb="4">
      <t>カカリ</t>
    </rPh>
    <rPh sb="4" eb="6">
      <t>ジドウ</t>
    </rPh>
    <rPh sb="6" eb="7">
      <t>ウ</t>
    </rPh>
    <rPh sb="8" eb="9">
      <t>ア</t>
    </rPh>
    <phoneticPr fontId="2"/>
  </si>
  <si>
    <t>委員会　前期③</t>
    <rPh sb="0" eb="3">
      <t>イインカイ</t>
    </rPh>
    <rPh sb="4" eb="6">
      <t>ゼンキ</t>
    </rPh>
    <phoneticPr fontId="2"/>
  </si>
  <si>
    <t>委員会　前期④</t>
    <rPh sb="0" eb="3">
      <t>イインカイ</t>
    </rPh>
    <rPh sb="4" eb="6">
      <t>ゼンキ</t>
    </rPh>
    <phoneticPr fontId="2"/>
  </si>
  <si>
    <t>委員会　前期⑤</t>
    <rPh sb="0" eb="3">
      <t>イインカイ</t>
    </rPh>
    <rPh sb="4" eb="6">
      <t>ゼンキ</t>
    </rPh>
    <phoneticPr fontId="2"/>
  </si>
  <si>
    <t>委員会　前期⑥</t>
    <rPh sb="0" eb="3">
      <t>イインカイ</t>
    </rPh>
    <rPh sb="4" eb="6">
      <t>ゼンキ</t>
    </rPh>
    <phoneticPr fontId="2"/>
  </si>
  <si>
    <t>委員会　前期⑦(反省)</t>
    <rPh sb="0" eb="3">
      <t>イインカイ</t>
    </rPh>
    <rPh sb="4" eb="6">
      <t>ゼンキ</t>
    </rPh>
    <rPh sb="8" eb="10">
      <t>ハンセイ</t>
    </rPh>
    <phoneticPr fontId="2"/>
  </si>
  <si>
    <t>後期児童会役員選挙</t>
    <rPh sb="0" eb="2">
      <t>コウキ</t>
    </rPh>
    <rPh sb="2" eb="5">
      <t>ジドウカイ</t>
    </rPh>
    <rPh sb="5" eb="7">
      <t>ヤクイン</t>
    </rPh>
    <rPh sb="7" eb="9">
      <t>センキョ</t>
    </rPh>
    <phoneticPr fontId="2"/>
  </si>
  <si>
    <t>委員会　後期①</t>
    <rPh sb="0" eb="3">
      <t>イインカイ</t>
    </rPh>
    <rPh sb="4" eb="6">
      <t>コウキ</t>
    </rPh>
    <phoneticPr fontId="2"/>
  </si>
  <si>
    <t>学芸会係児童打ち合わせ①</t>
    <rPh sb="0" eb="3">
      <t>ガクゲイカイ</t>
    </rPh>
    <rPh sb="3" eb="4">
      <t>カカリ</t>
    </rPh>
    <rPh sb="4" eb="6">
      <t>ジドウ</t>
    </rPh>
    <rPh sb="6" eb="7">
      <t>ウ</t>
    </rPh>
    <rPh sb="8" eb="9">
      <t>ア</t>
    </rPh>
    <phoneticPr fontId="2"/>
  </si>
  <si>
    <t>学芸会係児童打ち合わせ②</t>
    <rPh sb="0" eb="3">
      <t>ガクゲイカイ</t>
    </rPh>
    <rPh sb="3" eb="4">
      <t>カカリ</t>
    </rPh>
    <rPh sb="4" eb="6">
      <t>ジドウ</t>
    </rPh>
    <rPh sb="6" eb="7">
      <t>ウ</t>
    </rPh>
    <rPh sb="8" eb="9">
      <t>ア</t>
    </rPh>
    <phoneticPr fontId="2"/>
  </si>
  <si>
    <t>１０</t>
    <phoneticPr fontId="2"/>
  </si>
  <si>
    <t>学芸会係児童打ち合わせ③</t>
    <rPh sb="0" eb="3">
      <t>ガクゲイカイ</t>
    </rPh>
    <rPh sb="3" eb="4">
      <t>カカリ</t>
    </rPh>
    <rPh sb="4" eb="6">
      <t>ジドウ</t>
    </rPh>
    <rPh sb="6" eb="7">
      <t>ウ</t>
    </rPh>
    <rPh sb="8" eb="9">
      <t>ア</t>
    </rPh>
    <phoneticPr fontId="2"/>
  </si>
  <si>
    <t>委員会　後期②</t>
    <rPh sb="0" eb="3">
      <t>イインカイ</t>
    </rPh>
    <rPh sb="4" eb="6">
      <t>コウキ</t>
    </rPh>
    <phoneticPr fontId="2"/>
  </si>
  <si>
    <t>委員会　後期③</t>
    <rPh sb="0" eb="3">
      <t>イインカイ</t>
    </rPh>
    <rPh sb="4" eb="6">
      <t>コウキ</t>
    </rPh>
    <phoneticPr fontId="2"/>
  </si>
  <si>
    <t>委員会　後期④</t>
    <rPh sb="0" eb="3">
      <t>イインカイ</t>
    </rPh>
    <rPh sb="4" eb="6">
      <t>コウキ</t>
    </rPh>
    <phoneticPr fontId="2"/>
  </si>
  <si>
    <t>委員会　後期⑤</t>
    <rPh sb="0" eb="3">
      <t>イインカイ</t>
    </rPh>
    <rPh sb="4" eb="6">
      <t>コウキ</t>
    </rPh>
    <phoneticPr fontId="2"/>
  </si>
  <si>
    <t>委員会　後期⑥(反省)</t>
    <rPh sb="0" eb="3">
      <t>イインカイ</t>
    </rPh>
    <rPh sb="4" eb="6">
      <t>コウキ</t>
    </rPh>
    <rPh sb="8" eb="10">
      <t>ハンセイ</t>
    </rPh>
    <phoneticPr fontId="2"/>
  </si>
  <si>
    <t>３</t>
    <phoneticPr fontId="2"/>
  </si>
  <si>
    <t>6年生を送る会</t>
    <rPh sb="1" eb="3">
      <t>ネンセイ</t>
    </rPh>
    <rPh sb="4" eb="5">
      <t>オク</t>
    </rPh>
    <rPh sb="6" eb="7">
      <t>カイ</t>
    </rPh>
    <phoneticPr fontId="2"/>
  </si>
  <si>
    <t>（２）　教科・道徳・学活・総合・外国語時数</t>
    <rPh sb="4" eb="6">
      <t>キョウカ</t>
    </rPh>
    <rPh sb="7" eb="9">
      <t>ドウトク</t>
    </rPh>
    <rPh sb="10" eb="12">
      <t>ガッカツ</t>
    </rPh>
    <rPh sb="13" eb="15">
      <t>ソウゴウ</t>
    </rPh>
    <rPh sb="16" eb="19">
      <t>ガイコクゴ</t>
    </rPh>
    <rPh sb="19" eb="21">
      <t>ジスウ</t>
    </rPh>
    <phoneticPr fontId="2"/>
  </si>
  <si>
    <t>（６）　総授業時数</t>
    <rPh sb="4" eb="5">
      <t>ソウ</t>
    </rPh>
    <rPh sb="5" eb="7">
      <t>ジュギョウ</t>
    </rPh>
    <rPh sb="7" eb="9">
      <t>ジスウ</t>
    </rPh>
    <phoneticPr fontId="2"/>
  </si>
  <si>
    <t>教・道・学・総・外時数</t>
    <rPh sb="0" eb="1">
      <t>キョウ</t>
    </rPh>
    <rPh sb="2" eb="3">
      <t>ミチ</t>
    </rPh>
    <rPh sb="4" eb="5">
      <t>ガク</t>
    </rPh>
    <rPh sb="6" eb="7">
      <t>ソウ</t>
    </rPh>
    <rPh sb="8" eb="9">
      <t>ガイ</t>
    </rPh>
    <rPh sb="9" eb="11">
      <t>ジスウ</t>
    </rPh>
    <phoneticPr fontId="2"/>
  </si>
  <si>
    <t>視力・聴力検査</t>
    <rPh sb="0" eb="2">
      <t>シリョク</t>
    </rPh>
    <rPh sb="3" eb="5">
      <t>チョウリョク</t>
    </rPh>
    <rPh sb="5" eb="7">
      <t>ケンサ</t>
    </rPh>
    <phoneticPr fontId="2"/>
  </si>
  <si>
    <t>歯科検診</t>
    <rPh sb="0" eb="2">
      <t>シカ</t>
    </rPh>
    <rPh sb="2" eb="4">
      <t>ケンシン</t>
    </rPh>
    <phoneticPr fontId="2"/>
  </si>
  <si>
    <t>クリーン作戦</t>
    <rPh sb="4" eb="6">
      <t>サクセン</t>
    </rPh>
    <phoneticPr fontId="2"/>
  </si>
  <si>
    <t>交通安全青空教室</t>
    <rPh sb="0" eb="2">
      <t>コウツウ</t>
    </rPh>
    <rPh sb="2" eb="4">
      <t>アンゼン</t>
    </rPh>
    <rPh sb="4" eb="6">
      <t>アオゾラ</t>
    </rPh>
    <rPh sb="6" eb="8">
      <t>キョウシツ</t>
    </rPh>
    <phoneticPr fontId="2"/>
  </si>
  <si>
    <t>宿泊研修</t>
    <rPh sb="0" eb="2">
      <t>シュクハク</t>
    </rPh>
    <rPh sb="2" eb="4">
      <t>ケンシュウ</t>
    </rPh>
    <phoneticPr fontId="2"/>
  </si>
  <si>
    <t>遠足</t>
    <rPh sb="0" eb="2">
      <t>エンソク</t>
    </rPh>
    <phoneticPr fontId="2"/>
  </si>
  <si>
    <t>1学期終業式</t>
    <rPh sb="1" eb="3">
      <t>ガッキ</t>
    </rPh>
    <rPh sb="3" eb="6">
      <t>シュウギョウシキ</t>
    </rPh>
    <phoneticPr fontId="2"/>
  </si>
  <si>
    <t>交通安全街頭啓発運動</t>
    <rPh sb="0" eb="2">
      <t>コウツウ</t>
    </rPh>
    <rPh sb="2" eb="4">
      <t>アンゼン</t>
    </rPh>
    <rPh sb="4" eb="6">
      <t>ガイトウ</t>
    </rPh>
    <rPh sb="6" eb="8">
      <t>ケイハツ</t>
    </rPh>
    <rPh sb="8" eb="10">
      <t>ウンドウ</t>
    </rPh>
    <phoneticPr fontId="2"/>
  </si>
  <si>
    <t>視力検査</t>
    <rPh sb="0" eb="2">
      <t>シリョク</t>
    </rPh>
    <rPh sb="2" eb="4">
      <t>ケンサ</t>
    </rPh>
    <phoneticPr fontId="2"/>
  </si>
  <si>
    <t>学芸会児童公開日</t>
    <rPh sb="0" eb="3">
      <t>ガクゲイカイ</t>
    </rPh>
    <rPh sb="3" eb="5">
      <t>ジドウ</t>
    </rPh>
    <rPh sb="5" eb="8">
      <t>コウカイビ</t>
    </rPh>
    <phoneticPr fontId="2"/>
  </si>
  <si>
    <t>2学期終業式</t>
    <rPh sb="1" eb="3">
      <t>ガッキ</t>
    </rPh>
    <rPh sb="3" eb="6">
      <t>シュウギョウシキ</t>
    </rPh>
    <phoneticPr fontId="2"/>
  </si>
  <si>
    <t>3学期始業式</t>
    <rPh sb="1" eb="3">
      <t>ガッキ</t>
    </rPh>
    <rPh sb="3" eb="6">
      <t>シギョウシキ</t>
    </rPh>
    <phoneticPr fontId="2"/>
  </si>
  <si>
    <t>本部町交流学習</t>
    <rPh sb="0" eb="3">
      <t>モトブチョウ</t>
    </rPh>
    <rPh sb="3" eb="5">
      <t>コウリュウ</t>
    </rPh>
    <rPh sb="5" eb="7">
      <t>ガクシュウ</t>
    </rPh>
    <phoneticPr fontId="2"/>
  </si>
  <si>
    <t>中学校一日入学</t>
    <rPh sb="0" eb="3">
      <t>チュウガッコウ</t>
    </rPh>
    <rPh sb="3" eb="5">
      <t>イチニチ</t>
    </rPh>
    <rPh sb="5" eb="7">
      <t>ニュウガク</t>
    </rPh>
    <phoneticPr fontId="2"/>
  </si>
  <si>
    <t>卒業式式場設営</t>
    <rPh sb="0" eb="3">
      <t>ソツギョウシキ</t>
    </rPh>
    <rPh sb="3" eb="5">
      <t>シキジョウ</t>
    </rPh>
    <rPh sb="5" eb="7">
      <t>セツエイ</t>
    </rPh>
    <phoneticPr fontId="2"/>
  </si>
  <si>
    <t>卒業式総練習</t>
    <rPh sb="0" eb="3">
      <t>ソツギョウシキ</t>
    </rPh>
    <rPh sb="3" eb="6">
      <t>ソウレンシュウ</t>
    </rPh>
    <phoneticPr fontId="2"/>
  </si>
  <si>
    <t>着任式・始業式</t>
    <rPh sb="0" eb="3">
      <t>チャクニンシキ</t>
    </rPh>
    <rPh sb="4" eb="7">
      <t>シギョウシキ</t>
    </rPh>
    <phoneticPr fontId="2"/>
  </si>
  <si>
    <t>外国</t>
    <rPh sb="0" eb="2">
      <t>ガイコク</t>
    </rPh>
    <phoneticPr fontId="2"/>
  </si>
  <si>
    <t>標準合計</t>
    <rPh sb="0" eb="2">
      <t>ヒョウジュン</t>
    </rPh>
    <rPh sb="2" eb="4">
      <t>ゴウケイ</t>
    </rPh>
    <phoneticPr fontId="2"/>
  </si>
  <si>
    <t>教・道・学・道・外時数</t>
    <rPh sb="0" eb="1">
      <t>キョウ</t>
    </rPh>
    <rPh sb="2" eb="3">
      <t>ドウ</t>
    </rPh>
    <rPh sb="4" eb="5">
      <t>ガク</t>
    </rPh>
    <rPh sb="6" eb="7">
      <t>ドウ</t>
    </rPh>
    <rPh sb="8" eb="9">
      <t>ガイ</t>
    </rPh>
    <rPh sb="9" eb="11">
      <t>ジスウ</t>
    </rPh>
    <phoneticPr fontId="2"/>
  </si>
  <si>
    <t>５</t>
    <phoneticPr fontId="2"/>
  </si>
  <si>
    <t>（１）　１年生　　時数配分</t>
    <rPh sb="5" eb="7">
      <t>ネンセイ</t>
    </rPh>
    <rPh sb="9" eb="11">
      <t>ジスウ</t>
    </rPh>
    <rPh sb="11" eb="13">
      <t>ハイブン</t>
    </rPh>
    <phoneticPr fontId="2"/>
  </si>
  <si>
    <t>（２）　２年生　　時数配分</t>
    <rPh sb="5" eb="7">
      <t>ネンセイ</t>
    </rPh>
    <rPh sb="9" eb="11">
      <t>ジスウ</t>
    </rPh>
    <rPh sb="11" eb="13">
      <t>ハイブン</t>
    </rPh>
    <phoneticPr fontId="2"/>
  </si>
  <si>
    <t>（３）　３年生　　時数配分</t>
    <rPh sb="5" eb="7">
      <t>ネンセイ</t>
    </rPh>
    <rPh sb="9" eb="11">
      <t>ジスウ</t>
    </rPh>
    <rPh sb="11" eb="13">
      <t>ハイブン</t>
    </rPh>
    <phoneticPr fontId="2"/>
  </si>
  <si>
    <t>（４）　４年生　　時数配分</t>
    <rPh sb="5" eb="7">
      <t>ネンセイ</t>
    </rPh>
    <rPh sb="9" eb="11">
      <t>ジスウ</t>
    </rPh>
    <rPh sb="11" eb="13">
      <t>ハイブン</t>
    </rPh>
    <phoneticPr fontId="2"/>
  </si>
  <si>
    <t>（５）　５年生　　時数配分</t>
    <rPh sb="5" eb="7">
      <t>ネンセイ</t>
    </rPh>
    <rPh sb="9" eb="11">
      <t>ジスウ</t>
    </rPh>
    <rPh sb="11" eb="13">
      <t>ハイブン</t>
    </rPh>
    <phoneticPr fontId="2"/>
  </si>
  <si>
    <t>（６）　６年生　　時数配分</t>
    <rPh sb="5" eb="7">
      <t>ネンセイ</t>
    </rPh>
    <rPh sb="9" eb="11">
      <t>ジスウ</t>
    </rPh>
    <rPh sb="11" eb="13">
      <t>ハイブン</t>
    </rPh>
    <phoneticPr fontId="2"/>
  </si>
  <si>
    <t>外国語</t>
    <rPh sb="0" eb="3">
      <t>ガイコクゴ</t>
    </rPh>
    <phoneticPr fontId="2"/>
  </si>
  <si>
    <t>国民の休日</t>
    <rPh sb="0" eb="2">
      <t>コクミン</t>
    </rPh>
    <rPh sb="3" eb="5">
      <t>キュウジツ</t>
    </rPh>
    <phoneticPr fontId="2"/>
  </si>
  <si>
    <t>子どもの日</t>
    <rPh sb="0" eb="1">
      <t>コ</t>
    </rPh>
    <rPh sb="4" eb="5">
      <t>ヒ</t>
    </rPh>
    <phoneticPr fontId="2"/>
  </si>
  <si>
    <t>行事内訳</t>
    <rPh sb="0" eb="2">
      <t>ギョウジ</t>
    </rPh>
    <rPh sb="2" eb="4">
      <t>ウチワケ</t>
    </rPh>
    <phoneticPr fontId="2"/>
  </si>
  <si>
    <t>給食</t>
    <rPh sb="0" eb="2">
      <t>キュウショク</t>
    </rPh>
    <phoneticPr fontId="2"/>
  </si>
  <si>
    <t>二</t>
    <rPh sb="0" eb="1">
      <t>２</t>
    </rPh>
    <phoneticPr fontId="2"/>
  </si>
  <si>
    <t>外</t>
    <rPh sb="0" eb="1">
      <t>ガイ</t>
    </rPh>
    <phoneticPr fontId="2"/>
  </si>
  <si>
    <t>一</t>
    <rPh sb="0" eb="1">
      <t>１</t>
    </rPh>
    <phoneticPr fontId="2"/>
  </si>
  <si>
    <t>1
1</t>
    <phoneticPr fontId="2"/>
  </si>
  <si>
    <t>運動会全体練習</t>
    <rPh sb="0" eb="3">
      <t>ウンドウカイ</t>
    </rPh>
    <rPh sb="3" eb="5">
      <t>ゼンタイ</t>
    </rPh>
    <rPh sb="5" eb="7">
      <t>レンシュウ</t>
    </rPh>
    <phoneticPr fontId="2"/>
  </si>
  <si>
    <t>運動会後片づけ</t>
    <rPh sb="0" eb="3">
      <t>ウンドウカイ</t>
    </rPh>
    <rPh sb="3" eb="4">
      <t>アト</t>
    </rPh>
    <rPh sb="4" eb="5">
      <t>カタ</t>
    </rPh>
    <phoneticPr fontId="2"/>
  </si>
  <si>
    <t>健・体的</t>
    <rPh sb="0" eb="1">
      <t>ケン</t>
    </rPh>
    <rPh sb="2" eb="3">
      <t>タイ</t>
    </rPh>
    <rPh sb="3" eb="4">
      <t>テキ</t>
    </rPh>
    <phoneticPr fontId="2"/>
  </si>
  <si>
    <t>勤・奉的</t>
    <rPh sb="0" eb="1">
      <t>キン</t>
    </rPh>
    <rPh sb="2" eb="3">
      <t>ホウ</t>
    </rPh>
    <rPh sb="3" eb="4">
      <t>テキ</t>
    </rPh>
    <phoneticPr fontId="2"/>
  </si>
  <si>
    <t>遠・集的</t>
    <rPh sb="0" eb="1">
      <t>エン</t>
    </rPh>
    <rPh sb="2" eb="3">
      <t>シュウ</t>
    </rPh>
    <rPh sb="3" eb="4">
      <t>テキ</t>
    </rPh>
    <phoneticPr fontId="2"/>
  </si>
  <si>
    <t>文化的</t>
    <rPh sb="0" eb="2">
      <t>ブンカ</t>
    </rPh>
    <rPh sb="2" eb="3">
      <t>テキ</t>
    </rPh>
    <phoneticPr fontId="2"/>
  </si>
  <si>
    <t>卒業式後片付け</t>
    <rPh sb="0" eb="3">
      <t>ソツギョウシキ</t>
    </rPh>
    <rPh sb="3" eb="6">
      <t>アトカタヅ</t>
    </rPh>
    <phoneticPr fontId="2"/>
  </si>
  <si>
    <t>学芸会後片付け(朝の時間）</t>
    <rPh sb="0" eb="2">
      <t>ガクゲイ</t>
    </rPh>
    <rPh sb="2" eb="3">
      <t>カイ</t>
    </rPh>
    <rPh sb="3" eb="6">
      <t>アトカタヅ</t>
    </rPh>
    <rPh sb="8" eb="9">
      <t>アサ</t>
    </rPh>
    <rPh sb="10" eb="12">
      <t>ジカン</t>
    </rPh>
    <phoneticPr fontId="2"/>
  </si>
  <si>
    <t>※　余時数は，各学年の裁量の時間とする。教科の基礎基本の定着の時間，発展的な学習の時間，学校行事（主に学芸会）等の準備の時間，児童会の活動時間などに充てることが考えられる。</t>
    <rPh sb="2" eb="3">
      <t>ヨ</t>
    </rPh>
    <rPh sb="3" eb="5">
      <t>ジスウ</t>
    </rPh>
    <rPh sb="7" eb="10">
      <t>カクガクネン</t>
    </rPh>
    <rPh sb="11" eb="13">
      <t>サイリョウ</t>
    </rPh>
    <rPh sb="14" eb="16">
      <t>ジカン</t>
    </rPh>
    <rPh sb="20" eb="22">
      <t>キョウカ</t>
    </rPh>
    <rPh sb="23" eb="25">
      <t>キソ</t>
    </rPh>
    <rPh sb="25" eb="27">
      <t>キホン</t>
    </rPh>
    <rPh sb="28" eb="30">
      <t>テイチャク</t>
    </rPh>
    <rPh sb="31" eb="33">
      <t>ジカン</t>
    </rPh>
    <rPh sb="34" eb="37">
      <t>ハッテンテキ</t>
    </rPh>
    <rPh sb="38" eb="40">
      <t>ガクシュウ</t>
    </rPh>
    <rPh sb="41" eb="43">
      <t>ジカン</t>
    </rPh>
    <rPh sb="44" eb="46">
      <t>ガッコウ</t>
    </rPh>
    <rPh sb="46" eb="48">
      <t>ギョウジ</t>
    </rPh>
    <rPh sb="49" eb="50">
      <t>オモ</t>
    </rPh>
    <rPh sb="51" eb="54">
      <t>ガクゲイカイ</t>
    </rPh>
    <rPh sb="55" eb="56">
      <t>ナド</t>
    </rPh>
    <rPh sb="57" eb="59">
      <t>ジュンビ</t>
    </rPh>
    <rPh sb="60" eb="62">
      <t>ジカン</t>
    </rPh>
    <rPh sb="63" eb="66">
      <t>ジドウカイ</t>
    </rPh>
    <rPh sb="67" eb="69">
      <t>カツドウ</t>
    </rPh>
    <rPh sb="69" eb="71">
      <t>ジカン</t>
    </rPh>
    <rPh sb="74" eb="75">
      <t>ア</t>
    </rPh>
    <rPh sb="80" eb="81">
      <t>カンガ</t>
    </rPh>
    <phoneticPr fontId="2"/>
  </si>
  <si>
    <t>前期児童会総会</t>
    <rPh sb="0" eb="2">
      <t>ゼンキ</t>
    </rPh>
    <rPh sb="2" eb="4">
      <t>ジドウ</t>
    </rPh>
    <rPh sb="4" eb="5">
      <t>カイ</t>
    </rPh>
    <rPh sb="5" eb="7">
      <t>ソウカイ</t>
    </rPh>
    <phoneticPr fontId="2"/>
  </si>
  <si>
    <t>学校用</t>
    <rPh sb="0" eb="2">
      <t>ガッコウ</t>
    </rPh>
    <rPh sb="2" eb="3">
      <t>ヨウ</t>
    </rPh>
    <phoneticPr fontId="2"/>
  </si>
  <si>
    <t>卒業式全体及び在校生練習</t>
    <rPh sb="0" eb="3">
      <t>ソツギョウシキ</t>
    </rPh>
    <rPh sb="3" eb="5">
      <t>ゼンタイ</t>
    </rPh>
    <rPh sb="5" eb="6">
      <t>オヨ</t>
    </rPh>
    <rPh sb="7" eb="10">
      <t>ザイコウセイ</t>
    </rPh>
    <rPh sb="10" eb="12">
      <t>レンシュウ</t>
    </rPh>
    <phoneticPr fontId="2"/>
  </si>
  <si>
    <t>週コマ数</t>
    <rPh sb="0" eb="1">
      <t>シュウ</t>
    </rPh>
    <rPh sb="3" eb="4">
      <t>スウ</t>
    </rPh>
    <phoneticPr fontId="2"/>
  </si>
  <si>
    <t>27コマ</t>
    <phoneticPr fontId="2"/>
  </si>
  <si>
    <t>29コマ</t>
    <phoneticPr fontId="2"/>
  </si>
  <si>
    <t>1.2学期24コマ
3学期25コマ</t>
    <rPh sb="3" eb="5">
      <t>ガッキ</t>
    </rPh>
    <rPh sb="11" eb="13">
      <t>ガッキ</t>
    </rPh>
    <phoneticPr fontId="2"/>
  </si>
  <si>
    <t>1学期25コマ
2.3学期26コマ</t>
    <rPh sb="1" eb="3">
      <t>ガッキ</t>
    </rPh>
    <rPh sb="11" eb="13">
      <t>ガッキ</t>
    </rPh>
    <phoneticPr fontId="2"/>
  </si>
  <si>
    <t>出前学芸会</t>
    <rPh sb="0" eb="2">
      <t>デマエ</t>
    </rPh>
    <rPh sb="2" eb="5">
      <t>ガクゲイカイ</t>
    </rPh>
    <phoneticPr fontId="2"/>
  </si>
  <si>
    <t>歯科検診（０．５）</t>
    <rPh sb="0" eb="2">
      <t>シカ</t>
    </rPh>
    <rPh sb="2" eb="4">
      <t>ケンシン</t>
    </rPh>
    <phoneticPr fontId="2"/>
  </si>
  <si>
    <t>新一年生を迎える会</t>
    <rPh sb="0" eb="1">
      <t>シン</t>
    </rPh>
    <rPh sb="1" eb="4">
      <t>イチネンセイ</t>
    </rPh>
    <rPh sb="5" eb="6">
      <t>ムカ</t>
    </rPh>
    <rPh sb="8" eb="9">
      <t>カイ</t>
    </rPh>
    <phoneticPr fontId="2"/>
  </si>
  <si>
    <t>心電図検診</t>
    <rPh sb="0" eb="3">
      <t>シンデンズ</t>
    </rPh>
    <rPh sb="3" eb="5">
      <t>ケンシン</t>
    </rPh>
    <phoneticPr fontId="2"/>
  </si>
  <si>
    <t>1学期終業式(0.5)</t>
    <rPh sb="1" eb="3">
      <t>ガッキ</t>
    </rPh>
    <rPh sb="3" eb="6">
      <t>シュウギョウシキ</t>
    </rPh>
    <phoneticPr fontId="2"/>
  </si>
  <si>
    <t>卒業式総練習（２）</t>
    <rPh sb="0" eb="3">
      <t>ソツギョウシキ</t>
    </rPh>
    <rPh sb="3" eb="6">
      <t>ソウレンシュウ</t>
    </rPh>
    <phoneticPr fontId="2"/>
  </si>
  <si>
    <t>修了式/離任式（１）</t>
    <rPh sb="0" eb="3">
      <t>シュウリョウシキ</t>
    </rPh>
    <rPh sb="4" eb="6">
      <t>リニン</t>
    </rPh>
    <rPh sb="6" eb="7">
      <t>シキ</t>
    </rPh>
    <phoneticPr fontId="2"/>
  </si>
  <si>
    <t>2学期終業式(0.5)</t>
    <rPh sb="1" eb="3">
      <t>ガッキ</t>
    </rPh>
    <rPh sb="3" eb="6">
      <t>シュウギョウシキ</t>
    </rPh>
    <phoneticPr fontId="2"/>
  </si>
  <si>
    <t>町文化発表会</t>
    <rPh sb="0" eb="1">
      <t>チョウ</t>
    </rPh>
    <rPh sb="1" eb="3">
      <t>ブンカ</t>
    </rPh>
    <rPh sb="3" eb="6">
      <t>ハッピョウカイ</t>
    </rPh>
    <phoneticPr fontId="2"/>
  </si>
  <si>
    <t>クラブ活動①</t>
    <rPh sb="3" eb="5">
      <t>カツドウ</t>
    </rPh>
    <phoneticPr fontId="2"/>
  </si>
  <si>
    <t>クラブ活動②</t>
    <rPh sb="3" eb="5">
      <t>カツドウ</t>
    </rPh>
    <phoneticPr fontId="2"/>
  </si>
  <si>
    <t>クラブ活動③</t>
    <rPh sb="3" eb="5">
      <t>カツドウ</t>
    </rPh>
    <phoneticPr fontId="2"/>
  </si>
  <si>
    <t>クラブ活動⑥</t>
    <rPh sb="3" eb="5">
      <t>カツドウ</t>
    </rPh>
    <phoneticPr fontId="2"/>
  </si>
  <si>
    <t>知能検査</t>
    <rPh sb="0" eb="2">
      <t>チノウ</t>
    </rPh>
    <rPh sb="2" eb="4">
      <t>ケンサ</t>
    </rPh>
    <phoneticPr fontId="2"/>
  </si>
  <si>
    <t>友達と仲良くしよう</t>
    <rPh sb="0" eb="1">
      <t>トモ</t>
    </rPh>
    <rPh sb="1" eb="2">
      <t>タチ</t>
    </rPh>
    <rPh sb="3" eb="5">
      <t>ナカヨ</t>
    </rPh>
    <phoneticPr fontId="2"/>
  </si>
  <si>
    <t>整理整とんをしよう</t>
    <rPh sb="0" eb="2">
      <t>セイリ</t>
    </rPh>
    <rPh sb="2" eb="3">
      <t>セイ</t>
    </rPh>
    <phoneticPr fontId="2"/>
  </si>
  <si>
    <t>笑顔であいさつをしよう</t>
    <rPh sb="0" eb="2">
      <t>エガオ</t>
    </rPh>
    <phoneticPr fontId="2"/>
  </si>
  <si>
    <t>元旦</t>
    <rPh sb="0" eb="2">
      <t>ガンタン</t>
    </rPh>
    <phoneticPr fontId="2"/>
  </si>
  <si>
    <t>清掃強化日</t>
    <rPh sb="0" eb="2">
      <t>セイソウ</t>
    </rPh>
    <rPh sb="2" eb="4">
      <t>キョウカ</t>
    </rPh>
    <rPh sb="4" eb="5">
      <t>ビ</t>
    </rPh>
    <phoneticPr fontId="2"/>
  </si>
  <si>
    <t>クラブ活動④⑤</t>
    <rPh sb="3" eb="5">
      <t>カツドウ</t>
    </rPh>
    <phoneticPr fontId="2"/>
  </si>
  <si>
    <t>運動会係③　前日準備</t>
    <rPh sb="0" eb="3">
      <t>ウンドウカイ</t>
    </rPh>
    <rPh sb="3" eb="4">
      <t>カカリ</t>
    </rPh>
    <rPh sb="6" eb="8">
      <t>ゼンジツ</t>
    </rPh>
    <rPh sb="8" eb="10">
      <t>ジュンビ</t>
    </rPh>
    <phoneticPr fontId="2"/>
  </si>
  <si>
    <t>修学旅行（6年）</t>
    <rPh sb="0" eb="2">
      <t>シュウガク</t>
    </rPh>
    <rPh sb="2" eb="4">
      <t>リョコウ</t>
    </rPh>
    <rPh sb="6" eb="7">
      <t>ネン</t>
    </rPh>
    <phoneticPr fontId="2"/>
  </si>
  <si>
    <t>1.2</t>
    <phoneticPr fontId="2"/>
  </si>
  <si>
    <t>二計測</t>
    <rPh sb="0" eb="1">
      <t>２</t>
    </rPh>
    <rPh sb="1" eb="3">
      <t>ケイソク</t>
    </rPh>
    <phoneticPr fontId="2"/>
  </si>
  <si>
    <t>１０</t>
    <phoneticPr fontId="2"/>
  </si>
  <si>
    <t>20</t>
    <phoneticPr fontId="2"/>
  </si>
  <si>
    <t>クラブ活動⑦（反省）</t>
    <rPh sb="3" eb="5">
      <t>カツドウ</t>
    </rPh>
    <phoneticPr fontId="2"/>
  </si>
  <si>
    <t>年末年始休暇（～1/3）</t>
    <rPh sb="0" eb="2">
      <t>ネンマツ</t>
    </rPh>
    <rPh sb="2" eb="4">
      <t>ネンシ</t>
    </rPh>
    <rPh sb="4" eb="6">
      <t>キュウカ</t>
    </rPh>
    <phoneticPr fontId="2"/>
  </si>
  <si>
    <t>23</t>
    <phoneticPr fontId="2"/>
  </si>
  <si>
    <t>24</t>
    <phoneticPr fontId="2"/>
  </si>
  <si>
    <t>7</t>
    <phoneticPr fontId="2"/>
  </si>
  <si>
    <t>欠課時数</t>
    <rPh sb="0" eb="2">
      <t>ケッカ</t>
    </rPh>
    <rPh sb="2" eb="4">
      <t>ジスウ</t>
    </rPh>
    <phoneticPr fontId="2"/>
  </si>
  <si>
    <t>水</t>
    <rPh sb="0" eb="1">
      <t>スイ</t>
    </rPh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</si>
  <si>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</si>
  <si>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</si>
  <si>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火</t>
    <rPh sb="0" eb="1">
      <t>カ</t>
    </rPh>
    <phoneticPr fontId="2"/>
  </si>
  <si>
    <t>振替休日</t>
    <rPh sb="0" eb="2">
      <t>フリカエ</t>
    </rPh>
    <rPh sb="2" eb="4">
      <t>キュウジツ</t>
    </rPh>
    <phoneticPr fontId="2"/>
  </si>
  <si>
    <t>敬老の日</t>
    <rPh sb="0" eb="2">
      <t>ケイロウ</t>
    </rPh>
    <rPh sb="3" eb="4">
      <t>ヒ</t>
    </rPh>
    <phoneticPr fontId="2"/>
  </si>
  <si>
    <t>日</t>
    <phoneticPr fontId="2"/>
  </si>
  <si>
    <t>25</t>
    <phoneticPr fontId="2"/>
  </si>
  <si>
    <t>21</t>
    <phoneticPr fontId="2"/>
  </si>
  <si>
    <t>5</t>
    <phoneticPr fontId="2"/>
  </si>
  <si>
    <t>1</t>
    <phoneticPr fontId="2"/>
  </si>
  <si>
    <t>教務　年間計画　2</t>
    <rPh sb="0" eb="2">
      <t>キョウム</t>
    </rPh>
    <rPh sb="3" eb="5">
      <t>ネンカン</t>
    </rPh>
    <rPh sb="5" eb="7">
      <t>ケイカク</t>
    </rPh>
    <phoneticPr fontId="2"/>
  </si>
  <si>
    <t>教務　年間計画　3</t>
    <rPh sb="0" eb="2">
      <t>キョウム</t>
    </rPh>
    <rPh sb="3" eb="5">
      <t>ネンカン</t>
    </rPh>
    <rPh sb="5" eb="7">
      <t>ケイカク</t>
    </rPh>
    <phoneticPr fontId="2"/>
  </si>
  <si>
    <t>教務　年間計画　7</t>
    <rPh sb="0" eb="2">
      <t>キョウム</t>
    </rPh>
    <rPh sb="3" eb="5">
      <t>ネンカン</t>
    </rPh>
    <rPh sb="5" eb="7">
      <t>ケイカク</t>
    </rPh>
    <phoneticPr fontId="2"/>
  </si>
  <si>
    <t>合同宿泊学習（5年）
遠足予備日</t>
    <rPh sb="13" eb="16">
      <t>ヨビビ</t>
    </rPh>
    <phoneticPr fontId="2"/>
  </si>
  <si>
    <t>明日を切り拓く　心豊かで　たくましい　子ども</t>
    <rPh sb="0" eb="2">
      <t>アス</t>
    </rPh>
    <rPh sb="3" eb="4">
      <t>キ</t>
    </rPh>
    <rPh sb="5" eb="6">
      <t>ヒラ</t>
    </rPh>
    <rPh sb="8" eb="9">
      <t>ココロ</t>
    </rPh>
    <rPh sb="9" eb="10">
      <t>ユタ</t>
    </rPh>
    <rPh sb="19" eb="20">
      <t>コ</t>
    </rPh>
    <phoneticPr fontId="2"/>
  </si>
  <si>
    <t>やさしく　　あかるく　　たくましく</t>
    <phoneticPr fontId="2"/>
  </si>
  <si>
    <t>教　育　目　標</t>
    <rPh sb="0" eb="1">
      <t>キョウ</t>
    </rPh>
    <rPh sb="2" eb="3">
      <t>イク</t>
    </rPh>
    <rPh sb="4" eb="5">
      <t>メ</t>
    </rPh>
    <rPh sb="6" eb="7">
      <t>シルベ</t>
    </rPh>
    <phoneticPr fontId="2"/>
  </si>
  <si>
    <t>スキー学習</t>
    <rPh sb="3" eb="5">
      <t>ガクシュウ</t>
    </rPh>
    <phoneticPr fontId="2"/>
  </si>
  <si>
    <t>参観日</t>
    <rPh sb="0" eb="3">
      <t>サンカンビ</t>
    </rPh>
    <phoneticPr fontId="2"/>
  </si>
  <si>
    <t>開校記念日</t>
    <rPh sb="0" eb="2">
      <t>カイコウ</t>
    </rPh>
    <rPh sb="2" eb="5">
      <t>キネンビ</t>
    </rPh>
    <phoneticPr fontId="2"/>
  </si>
  <si>
    <t>○</t>
    <phoneticPr fontId="2"/>
  </si>
  <si>
    <t>◎</t>
    <phoneticPr fontId="2"/>
  </si>
  <si>
    <t>○</t>
    <phoneticPr fontId="2"/>
  </si>
  <si>
    <t>視・聴力検査（低）（０．５）</t>
    <rPh sb="7" eb="8">
      <t>テイ</t>
    </rPh>
    <phoneticPr fontId="2"/>
  </si>
  <si>
    <t>◎</t>
    <phoneticPr fontId="2"/>
  </si>
  <si>
    <t>○</t>
    <phoneticPr fontId="2"/>
  </si>
  <si>
    <t>　</t>
    <phoneticPr fontId="2"/>
  </si>
  <si>
    <t>2学期始業式(0.５)</t>
    <rPh sb="1" eb="3">
      <t>ガッキ</t>
    </rPh>
    <rPh sb="3" eb="5">
      <t>シギョウ</t>
    </rPh>
    <rPh sb="5" eb="6">
      <t>シキ</t>
    </rPh>
    <phoneticPr fontId="2"/>
  </si>
  <si>
    <t>○</t>
    <phoneticPr fontId="2"/>
  </si>
  <si>
    <t>◎</t>
    <phoneticPr fontId="2"/>
  </si>
  <si>
    <t>(6年 ２９)</t>
    <rPh sb="2" eb="3">
      <t>ネン</t>
    </rPh>
    <phoneticPr fontId="2"/>
  </si>
  <si>
    <t xml:space="preserve">
(6年 ７１）</t>
    <rPh sb="3" eb="4">
      <t>ネン</t>
    </rPh>
    <phoneticPr fontId="2"/>
  </si>
  <si>
    <t>15</t>
    <phoneticPr fontId="2"/>
  </si>
  <si>
    <t>27</t>
    <phoneticPr fontId="2"/>
  </si>
  <si>
    <t>１７</t>
    <phoneticPr fontId="2"/>
  </si>
  <si>
    <t>視力検査（高）</t>
    <rPh sb="0" eb="2">
      <t>シリョク</t>
    </rPh>
    <rPh sb="2" eb="4">
      <t>ケンサ</t>
    </rPh>
    <rPh sb="5" eb="6">
      <t>コウ</t>
    </rPh>
    <phoneticPr fontId="2"/>
  </si>
  <si>
    <t xml:space="preserve">                                                                                 　　　　　　　　　　　　　　　　　　　　　　　
　　　　　　給 食　     １２：０５～１２：４５
　　　　　　清 掃　     １２：４５～１３：００                           　
　　　　　　昼休み　   １３：００～１３：２５                             　
　　　　　　５校時　    １３：２５～１４：１０                           　
　　　　　　６校時　    １４：１５～１５：００                                   
　　　　　　帰りの会　 １５：００～１５：１０　　　
　　　　　　児童最終下校　　　　 １５：４５
　　　　　　【冬季(11～3月)間　15：30】    　　　　                        </t>
    <rPh sb="392" eb="394">
      <t>サイシュウ</t>
    </rPh>
    <rPh sb="421" eb="422">
      <t>ガツ</t>
    </rPh>
    <phoneticPr fontId="2"/>
  </si>
  <si>
    <t>始業式(1)・入学式(1)</t>
    <rPh sb="0" eb="2">
      <t>シギョウ</t>
    </rPh>
    <rPh sb="2" eb="3">
      <t>シキ</t>
    </rPh>
    <rPh sb="7" eb="10">
      <t>ニュウガクシキ</t>
    </rPh>
    <phoneticPr fontId="2"/>
  </si>
  <si>
    <t>土</t>
    <rPh sb="0" eb="1">
      <t>ツチ</t>
    </rPh>
    <phoneticPr fontId="2"/>
  </si>
  <si>
    <t>月</t>
    <rPh sb="0" eb="1">
      <t>ガツ</t>
    </rPh>
    <phoneticPr fontId="2"/>
  </si>
  <si>
    <t>合同宿泊学習（5年）
遠足(1～4年)</t>
    <phoneticPr fontId="2"/>
  </si>
  <si>
    <t xml:space="preserve">                                                                                     　　　　　　　　　　　　　　　　　　　　　　　
児童登校  　８：００～　８：１０
朝学習     　８：１５～　８：２５                    　
朝の会　　   ８：２５～　８：３５                          　
１校時　    　８：３５～　９：２０                             　
２校時　　    ９：２５～１０：１０                           　
中休み　   １０：１０～１０：３０                                   
３校時　    １０：３０～１１：１５　　　
４校時　    １１：２０～１２：０５
　　　　　　　　　　　　　　　　　　                </t>
    <rPh sb="127" eb="128">
      <t>アサ</t>
    </rPh>
    <rPh sb="128" eb="130">
      <t>ガクシュウ</t>
    </rPh>
    <phoneticPr fontId="2"/>
  </si>
  <si>
    <t>参観日</t>
    <rPh sb="0" eb="3">
      <t>サンカンビ</t>
    </rPh>
    <phoneticPr fontId="2"/>
  </si>
  <si>
    <t>土曜授業</t>
    <rPh sb="0" eb="2">
      <t>ドヨウ</t>
    </rPh>
    <rPh sb="2" eb="4">
      <t>ジュギョウ</t>
    </rPh>
    <phoneticPr fontId="2"/>
  </si>
  <si>
    <t>職員会議⑤（種目説明）</t>
    <rPh sb="0" eb="2">
      <t>ショクイン</t>
    </rPh>
    <rPh sb="2" eb="4">
      <t>カイギ</t>
    </rPh>
    <rPh sb="6" eb="8">
      <t>シュモク</t>
    </rPh>
    <rPh sb="8" eb="10">
      <t>セツメイ</t>
    </rPh>
    <phoneticPr fontId="2"/>
  </si>
  <si>
    <t>卒業式後片付け</t>
    <rPh sb="0" eb="3">
      <t>ソツギョウシキ</t>
    </rPh>
    <rPh sb="3" eb="6">
      <t>アトカタヅ</t>
    </rPh>
    <phoneticPr fontId="2"/>
  </si>
  <si>
    <t>カヌー５・６年</t>
    <rPh sb="6" eb="7">
      <t>ネン</t>
    </rPh>
    <phoneticPr fontId="2"/>
  </si>
  <si>
    <t>マラソン記録会</t>
    <rPh sb="4" eb="7">
      <t>キロクカイ</t>
    </rPh>
    <phoneticPr fontId="2"/>
  </si>
  <si>
    <t>カーリング１~４年</t>
    <rPh sb="8" eb="9">
      <t>ネン</t>
    </rPh>
    <phoneticPr fontId="2"/>
  </si>
  <si>
    <t>清掃強化日</t>
    <rPh sb="0" eb="2">
      <t>セイソウ</t>
    </rPh>
    <rPh sb="2" eb="4">
      <t>キョウカ</t>
    </rPh>
    <rPh sb="4" eb="5">
      <t>ビ</t>
    </rPh>
    <phoneticPr fontId="2"/>
  </si>
  <si>
    <t>授業日数　18日　</t>
    <rPh sb="0" eb="2">
      <t>ジュギョウ</t>
    </rPh>
    <rPh sb="2" eb="4">
      <t>ニッスウ</t>
    </rPh>
    <rPh sb="7" eb="8">
      <t>ニチ</t>
    </rPh>
    <phoneticPr fontId="2"/>
  </si>
  <si>
    <t>授業日数　19日</t>
    <phoneticPr fontId="2"/>
  </si>
  <si>
    <t>授業日数　23日</t>
    <phoneticPr fontId="2"/>
  </si>
  <si>
    <t>授業日数　9日</t>
    <phoneticPr fontId="2"/>
  </si>
  <si>
    <t>発表朝会（６年）</t>
    <rPh sb="0" eb="2">
      <t>ハッピョウ</t>
    </rPh>
    <rPh sb="2" eb="4">
      <t>チョウカイ</t>
    </rPh>
    <rPh sb="6" eb="7">
      <t>ネン</t>
    </rPh>
    <phoneticPr fontId="2"/>
  </si>
  <si>
    <t>発表朝会（２年）</t>
    <rPh sb="0" eb="2">
      <t>ハッピョウ</t>
    </rPh>
    <rPh sb="2" eb="4">
      <t>チョウカイ</t>
    </rPh>
    <rPh sb="6" eb="7">
      <t>ネン</t>
    </rPh>
    <phoneticPr fontId="2"/>
  </si>
  <si>
    <t>発表朝会（１年）</t>
    <rPh sb="0" eb="2">
      <t>ハッピョウ</t>
    </rPh>
    <rPh sb="2" eb="4">
      <t>チョウカイ</t>
    </rPh>
    <rPh sb="6" eb="7">
      <t>ネン</t>
    </rPh>
    <phoneticPr fontId="2"/>
  </si>
  <si>
    <t>本部交流</t>
    <rPh sb="0" eb="2">
      <t>モトブ</t>
    </rPh>
    <rPh sb="2" eb="4">
      <t>コウリュウ</t>
    </rPh>
    <phoneticPr fontId="2"/>
  </si>
  <si>
    <t>かなやま湖水まつり</t>
    <rPh sb="4" eb="6">
      <t>コスイ</t>
    </rPh>
    <phoneticPr fontId="2"/>
  </si>
  <si>
    <t>本部解団式（６年）</t>
    <rPh sb="2" eb="5">
      <t>カイダンシキ</t>
    </rPh>
    <phoneticPr fontId="2"/>
  </si>
  <si>
    <t>職員会議⑥〈特別日課〉　</t>
    <rPh sb="6" eb="8">
      <t>トクベツ</t>
    </rPh>
    <rPh sb="8" eb="10">
      <t>ニッカ</t>
    </rPh>
    <phoneticPr fontId="2"/>
  </si>
  <si>
    <t>プールオープン予定</t>
    <rPh sb="7" eb="9">
      <t>ヨテイ</t>
    </rPh>
    <phoneticPr fontId="2"/>
  </si>
  <si>
    <t>９</t>
    <phoneticPr fontId="2"/>
  </si>
  <si>
    <t>22</t>
    <phoneticPr fontId="2"/>
  </si>
  <si>
    <t>30</t>
    <phoneticPr fontId="2"/>
  </si>
  <si>
    <t>１</t>
    <phoneticPr fontId="2"/>
  </si>
  <si>
    <t>１６</t>
    <phoneticPr fontId="2"/>
  </si>
  <si>
    <t>２１</t>
    <phoneticPr fontId="2"/>
  </si>
  <si>
    <t>24</t>
    <phoneticPr fontId="2"/>
  </si>
  <si>
    <t>１４</t>
    <phoneticPr fontId="2"/>
  </si>
  <si>
    <t>１８</t>
    <phoneticPr fontId="2"/>
  </si>
  <si>
    <t>1</t>
    <phoneticPr fontId="2"/>
  </si>
  <si>
    <t>８</t>
    <phoneticPr fontId="2"/>
  </si>
  <si>
    <t>１５</t>
    <phoneticPr fontId="2"/>
  </si>
  <si>
    <t>２５</t>
    <phoneticPr fontId="2"/>
  </si>
  <si>
    <t>３０</t>
    <phoneticPr fontId="2"/>
  </si>
  <si>
    <t>委員会　前期②</t>
    <rPh sb="0" eb="3">
      <t>イインカイ</t>
    </rPh>
    <rPh sb="4" eb="6">
      <t>ゼンキ</t>
    </rPh>
    <phoneticPr fontId="2"/>
  </si>
  <si>
    <t>３</t>
    <phoneticPr fontId="2"/>
  </si>
  <si>
    <t>２３</t>
    <phoneticPr fontId="2"/>
  </si>
  <si>
    <t>朝会　　安全点検日</t>
    <rPh sb="0" eb="2">
      <t>チョウカイ</t>
    </rPh>
    <phoneticPr fontId="2"/>
  </si>
  <si>
    <t>○</t>
    <phoneticPr fontId="2"/>
  </si>
  <si>
    <t>○</t>
    <phoneticPr fontId="2"/>
  </si>
  <si>
    <t>児</t>
    <rPh sb="0" eb="1">
      <t>ジ</t>
    </rPh>
    <phoneticPr fontId="2"/>
  </si>
  <si>
    <t>◎</t>
    <phoneticPr fontId="2"/>
  </si>
  <si>
    <t>○</t>
    <phoneticPr fontId="2"/>
  </si>
  <si>
    <t>三計測（０．５）</t>
    <rPh sb="0" eb="1">
      <t>サン</t>
    </rPh>
    <rPh sb="1" eb="3">
      <t>ケイソク</t>
    </rPh>
    <phoneticPr fontId="2"/>
  </si>
  <si>
    <t>ク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</si>
  <si>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</si>
  <si>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</si>
  <si>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</si>
  <si>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</si>
  <si>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○</t>
    <phoneticPr fontId="2"/>
  </si>
  <si>
    <t>◎</t>
    <phoneticPr fontId="2"/>
  </si>
  <si>
    <t>ク</t>
    <phoneticPr fontId="2"/>
  </si>
  <si>
    <t>音</t>
    <rPh sb="0" eb="1">
      <t>オン</t>
    </rPh>
    <phoneticPr fontId="2"/>
  </si>
  <si>
    <t>○</t>
    <phoneticPr fontId="2"/>
  </si>
  <si>
    <t>本部町交流学習？（１）</t>
    <phoneticPr fontId="2"/>
  </si>
  <si>
    <t>在校生練習（１）卒業生練習（１）</t>
    <rPh sb="8" eb="11">
      <t>ソツギョウセイ</t>
    </rPh>
    <rPh sb="11" eb="13">
      <t>レンシュウ</t>
    </rPh>
    <phoneticPr fontId="2"/>
  </si>
  <si>
    <t>卒業式（３）</t>
    <phoneticPr fontId="2"/>
  </si>
  <si>
    <t>4,5年卒業式後片付け（１）</t>
  </si>
  <si>
    <t>全体練習（１）式場設営（１）</t>
    <rPh sb="0" eb="2">
      <t>ゼンタイ</t>
    </rPh>
    <rPh sb="2" eb="4">
      <t>レンシュウ</t>
    </rPh>
    <rPh sb="7" eb="9">
      <t>シキジョウ</t>
    </rPh>
    <rPh sb="9" eb="11">
      <t>セツエイ</t>
    </rPh>
    <phoneticPr fontId="2"/>
  </si>
  <si>
    <t>６年中学校１日入学（２）</t>
    <rPh sb="1" eb="2">
      <t>ネン</t>
    </rPh>
    <rPh sb="2" eb="5">
      <t>チュウガッコウ</t>
    </rPh>
    <rPh sb="6" eb="7">
      <t>ニチ</t>
    </rPh>
    <rPh sb="7" eb="9">
      <t>ニュウガク</t>
    </rPh>
    <phoneticPr fontId="2"/>
  </si>
  <si>
    <t>避難訓練冬（０．５）</t>
    <rPh sb="0" eb="2">
      <t>ヒナン</t>
    </rPh>
    <rPh sb="2" eb="4">
      <t>クンレン</t>
    </rPh>
    <rPh sb="4" eb="5">
      <t>フユ</t>
    </rPh>
    <phoneticPr fontId="2"/>
  </si>
  <si>
    <t>５・6年啓発運動(2）</t>
    <phoneticPr fontId="2"/>
  </si>
  <si>
    <t>１～４遠足（５）　5年宿泊（６）</t>
    <phoneticPr fontId="2"/>
  </si>
  <si>
    <t>5年宿泊学習（６）</t>
    <phoneticPr fontId="2"/>
  </si>
  <si>
    <t>運動会全体練習（１）</t>
    <phoneticPr fontId="2"/>
  </si>
  <si>
    <t>運動会全体練習（１）</t>
    <phoneticPr fontId="2"/>
  </si>
  <si>
    <t>4～6年運動会後片付け（１）</t>
    <phoneticPr fontId="2"/>
  </si>
  <si>
    <t>６年修学旅行（６）</t>
    <rPh sb="1" eb="2">
      <t>ネン</t>
    </rPh>
    <rPh sb="2" eb="4">
      <t>シュウガク</t>
    </rPh>
    <rPh sb="4" eb="6">
      <t>リョコウ</t>
    </rPh>
    <phoneticPr fontId="2"/>
  </si>
  <si>
    <t>６年修学旅行（６）</t>
    <phoneticPr fontId="2"/>
  </si>
  <si>
    <t>国際交流</t>
    <rPh sb="0" eb="2">
      <t>コクサイ</t>
    </rPh>
    <rPh sb="2" eb="4">
      <t>コウリュウ</t>
    </rPh>
    <phoneticPr fontId="2"/>
  </si>
  <si>
    <t>出前学芸会（２）</t>
    <phoneticPr fontId="2"/>
  </si>
  <si>
    <t>朝会　　安全点検日
避難訓練（冬）</t>
    <rPh sb="0" eb="2">
      <t>チョウカイ</t>
    </rPh>
    <phoneticPr fontId="2"/>
  </si>
  <si>
    <t>研修⑱〈特別日課〉</t>
    <phoneticPr fontId="2"/>
  </si>
  <si>
    <t>○</t>
    <phoneticPr fontId="2"/>
  </si>
  <si>
    <t>2・3</t>
    <phoneticPr fontId="2"/>
  </si>
  <si>
    <t>29～5</t>
    <phoneticPr fontId="2"/>
  </si>
  <si>
    <t>31</t>
    <phoneticPr fontId="2"/>
  </si>
  <si>
    <t>3・4</t>
    <phoneticPr fontId="2"/>
  </si>
  <si>
    <t>2・5</t>
    <phoneticPr fontId="2"/>
  </si>
  <si>
    <t>11</t>
    <phoneticPr fontId="2"/>
  </si>
  <si>
    <t>16</t>
    <phoneticPr fontId="2"/>
  </si>
  <si>
    <t>26</t>
    <phoneticPr fontId="2"/>
  </si>
  <si>
    <t>9</t>
    <phoneticPr fontId="2"/>
  </si>
  <si>
    <t>11～17</t>
    <phoneticPr fontId="2"/>
  </si>
  <si>
    <t>２８</t>
    <phoneticPr fontId="2"/>
  </si>
  <si>
    <t>２０</t>
    <phoneticPr fontId="2"/>
  </si>
  <si>
    <t>２２</t>
    <phoneticPr fontId="2"/>
  </si>
  <si>
    <t>２４</t>
    <phoneticPr fontId="2"/>
  </si>
  <si>
    <t>前期児童会役員選挙</t>
    <rPh sb="0" eb="2">
      <t>ゼンキ</t>
    </rPh>
    <rPh sb="2" eb="5">
      <t>ジドウカイ</t>
    </rPh>
    <rPh sb="5" eb="7">
      <t>ヤクイン</t>
    </rPh>
    <rPh sb="7" eb="9">
      <t>センキョ</t>
    </rPh>
    <phoneticPr fontId="2"/>
  </si>
  <si>
    <t>保護者用</t>
    <rPh sb="0" eb="3">
      <t>ホゴシャ</t>
    </rPh>
    <rPh sb="3" eb="4">
      <t>ヨウ</t>
    </rPh>
    <phoneticPr fontId="2"/>
  </si>
  <si>
    <t>書写</t>
    <rPh sb="0" eb="2">
      <t>ショシャ</t>
    </rPh>
    <phoneticPr fontId="2"/>
  </si>
  <si>
    <t>国語・書写</t>
    <rPh sb="0" eb="2">
      <t>コクゴ</t>
    </rPh>
    <rPh sb="3" eb="5">
      <t>ショシャ</t>
    </rPh>
    <phoneticPr fontId="2"/>
  </si>
  <si>
    <t>令和2年年度　　【８月】　　　　　南富良野小学校年間行事予定表</t>
    <rPh sb="4" eb="6">
      <t>ネンド</t>
    </rPh>
    <rPh sb="10" eb="11">
      <t>ガツ</t>
    </rPh>
    <rPh sb="17" eb="21">
      <t>ミナミフラノ</t>
    </rPh>
    <rPh sb="21" eb="24">
      <t>ショウガッコウ</t>
    </rPh>
    <rPh sb="24" eb="26">
      <t>ネンカン</t>
    </rPh>
    <rPh sb="26" eb="28">
      <t>ギョウジ</t>
    </rPh>
    <rPh sb="28" eb="31">
      <t>ヨテイヒョウ</t>
    </rPh>
    <phoneticPr fontId="2"/>
  </si>
  <si>
    <t>令和2年年度　　【９月】　　　　　　南富良野小学校年間行事予定表</t>
    <rPh sb="4" eb="6">
      <t>ネンド</t>
    </rPh>
    <rPh sb="10" eb="11">
      <t>ガツ</t>
    </rPh>
    <rPh sb="18" eb="22">
      <t>ミナミフラノ</t>
    </rPh>
    <rPh sb="22" eb="25">
      <t>ショウガッコウ</t>
    </rPh>
    <rPh sb="25" eb="27">
      <t>ネンカン</t>
    </rPh>
    <rPh sb="27" eb="29">
      <t>ギョウジ</t>
    </rPh>
    <rPh sb="29" eb="32">
      <t>ヨテイヒョウ</t>
    </rPh>
    <phoneticPr fontId="2"/>
  </si>
  <si>
    <t>令和2年年度　　【１０月】　　　　　　南富良野小学校年間行事予定表</t>
    <rPh sb="4" eb="6">
      <t>ネンド</t>
    </rPh>
    <rPh sb="11" eb="12">
      <t>ガツ</t>
    </rPh>
    <rPh sb="19" eb="23">
      <t>ミナミフラノ</t>
    </rPh>
    <rPh sb="23" eb="26">
      <t>ショウガッコウ</t>
    </rPh>
    <rPh sb="26" eb="28">
      <t>ネンカン</t>
    </rPh>
    <rPh sb="28" eb="30">
      <t>ギョウジ</t>
    </rPh>
    <rPh sb="30" eb="33">
      <t>ヨテイヒョウ</t>
    </rPh>
    <phoneticPr fontId="2"/>
  </si>
  <si>
    <t>令和2年年度　　【１１月】　　　　　　南富良野小学校年間行事予定表</t>
    <rPh sb="4" eb="6">
      <t>ネンド</t>
    </rPh>
    <rPh sb="11" eb="12">
      <t>ガツ</t>
    </rPh>
    <rPh sb="19" eb="23">
      <t>ミナミフラノ</t>
    </rPh>
    <rPh sb="23" eb="26">
      <t>ショウガッコウ</t>
    </rPh>
    <rPh sb="26" eb="28">
      <t>ネンカン</t>
    </rPh>
    <rPh sb="28" eb="30">
      <t>ギョウジ</t>
    </rPh>
    <rPh sb="30" eb="33">
      <t>ヨテイヒョウ</t>
    </rPh>
    <phoneticPr fontId="2"/>
  </si>
  <si>
    <t>令和2年年度　　【１２月】　　　　　　南富良野小学校年間行事予定表</t>
    <rPh sb="4" eb="6">
      <t>ネンド</t>
    </rPh>
    <rPh sb="11" eb="12">
      <t>ガツ</t>
    </rPh>
    <rPh sb="19" eb="23">
      <t>ミナミフラノ</t>
    </rPh>
    <rPh sb="23" eb="26">
      <t>ショウガッコウ</t>
    </rPh>
    <rPh sb="26" eb="28">
      <t>ネンカン</t>
    </rPh>
    <rPh sb="28" eb="30">
      <t>ギョウジ</t>
    </rPh>
    <rPh sb="30" eb="33">
      <t>ヨテイヒョウ</t>
    </rPh>
    <phoneticPr fontId="2"/>
  </si>
  <si>
    <t>令和2年年度　　【１月】　　　　　　南富良野小学校年間行事予定表</t>
    <rPh sb="4" eb="6">
      <t>ネンド</t>
    </rPh>
    <rPh sb="10" eb="11">
      <t>ガツ</t>
    </rPh>
    <rPh sb="18" eb="22">
      <t>ミナミフラノ</t>
    </rPh>
    <rPh sb="22" eb="25">
      <t>ショウガッコウ</t>
    </rPh>
    <rPh sb="25" eb="27">
      <t>ネンカン</t>
    </rPh>
    <rPh sb="27" eb="29">
      <t>ギョウジ</t>
    </rPh>
    <rPh sb="29" eb="32">
      <t>ヨテイヒョウ</t>
    </rPh>
    <phoneticPr fontId="2"/>
  </si>
  <si>
    <t>令和2年年度　　【２月】　　　　　　南富良野小学校年間行事予定表</t>
    <rPh sb="4" eb="6">
      <t>ネンド</t>
    </rPh>
    <rPh sb="10" eb="11">
      <t>ガツ</t>
    </rPh>
    <rPh sb="18" eb="22">
      <t>ミナミフラノ</t>
    </rPh>
    <rPh sb="22" eb="25">
      <t>ショウガッコウ</t>
    </rPh>
    <rPh sb="25" eb="27">
      <t>ネンカン</t>
    </rPh>
    <rPh sb="27" eb="29">
      <t>ギョウジ</t>
    </rPh>
    <rPh sb="29" eb="32">
      <t>ヨテイヒョウ</t>
    </rPh>
    <phoneticPr fontId="2"/>
  </si>
  <si>
    <t>令和2年年度　　【３月】　　　　　　南富良野小学校年間行事予定表</t>
    <rPh sb="4" eb="6">
      <t>ネンド</t>
    </rPh>
    <rPh sb="10" eb="11">
      <t>ガツ</t>
    </rPh>
    <rPh sb="18" eb="22">
      <t>ミナミフラノ</t>
    </rPh>
    <rPh sb="22" eb="25">
      <t>ショウガッコウ</t>
    </rPh>
    <rPh sb="25" eb="27">
      <t>ネンカン</t>
    </rPh>
    <rPh sb="27" eb="29">
      <t>ギョウジ</t>
    </rPh>
    <rPh sb="29" eb="32">
      <t>ヨテイヒョウ</t>
    </rPh>
    <phoneticPr fontId="2"/>
  </si>
  <si>
    <t xml:space="preserve">朝会　　安全点検日
</t>
    <rPh sb="0" eb="2">
      <t>チョウカイ</t>
    </rPh>
    <phoneticPr fontId="2"/>
  </si>
  <si>
    <t>山の日</t>
    <rPh sb="0" eb="1">
      <t>ヤマ</t>
    </rPh>
    <rPh sb="2" eb="3">
      <t>ヒ</t>
    </rPh>
    <phoneticPr fontId="2"/>
  </si>
  <si>
    <t>春分の日</t>
    <phoneticPr fontId="2"/>
  </si>
  <si>
    <t xml:space="preserve">朝会　チャレンジ
安全点検日   </t>
    <rPh sb="0" eb="2">
      <t>チョウカイ</t>
    </rPh>
    <phoneticPr fontId="2"/>
  </si>
  <si>
    <t>研修⑮　　　　　　　　　　　チャレンジタイム</t>
    <rPh sb="0" eb="2">
      <t>ケンシュウ</t>
    </rPh>
    <phoneticPr fontId="2"/>
  </si>
  <si>
    <t>職員会議⑬　　　　　　　　チャレンジタイム</t>
    <rPh sb="0" eb="2">
      <t>ショクイン</t>
    </rPh>
    <rPh sb="2" eb="4">
      <t>カイギ</t>
    </rPh>
    <phoneticPr fontId="2"/>
  </si>
  <si>
    <t>研修③　　　
チャレンジタイム</t>
    <rPh sb="0" eb="2">
      <t>ケンシュウ</t>
    </rPh>
    <phoneticPr fontId="2"/>
  </si>
  <si>
    <t xml:space="preserve">清掃強化日     </t>
    <rPh sb="0" eb="2">
      <t>セイソウ</t>
    </rPh>
    <rPh sb="2" eb="4">
      <t>キョウカ</t>
    </rPh>
    <rPh sb="4" eb="5">
      <t>ビ</t>
    </rPh>
    <phoneticPr fontId="2"/>
  </si>
  <si>
    <t>研修⑭　　　　　　　　　　　チャレンジタイム</t>
    <rPh sb="0" eb="2">
      <t>ケンシュウ</t>
    </rPh>
    <phoneticPr fontId="2"/>
  </si>
  <si>
    <t>研修②　
チャレンジタイム</t>
    <rPh sb="0" eb="2">
      <t>ケンシュウ</t>
    </rPh>
    <phoneticPr fontId="2"/>
  </si>
  <si>
    <t>運動会特別時間割開始</t>
    <phoneticPr fontId="2"/>
  </si>
  <si>
    <t>建国記念の日
天皇誕生日</t>
    <rPh sb="0" eb="2">
      <t>ケンコク</t>
    </rPh>
    <rPh sb="2" eb="4">
      <t>キネン</t>
    </rPh>
    <rPh sb="5" eb="6">
      <t>ヒ</t>
    </rPh>
    <rPh sb="7" eb="12">
      <t>テンノウタンジョウビ</t>
    </rPh>
    <phoneticPr fontId="2"/>
  </si>
  <si>
    <t>敬老の日
秋分の日</t>
    <rPh sb="0" eb="2">
      <t>ケイロウ</t>
    </rPh>
    <rPh sb="3" eb="4">
      <t>ヒ</t>
    </rPh>
    <rPh sb="5" eb="7">
      <t>シュウブン</t>
    </rPh>
    <rPh sb="8" eb="9">
      <t>ヒ</t>
    </rPh>
    <phoneticPr fontId="2"/>
  </si>
  <si>
    <t>通知表所見下書き提出
カヌー6年予備日</t>
    <rPh sb="0" eb="3">
      <t>ツウチヒョウ</t>
    </rPh>
    <rPh sb="3" eb="5">
      <t>ショケン</t>
    </rPh>
    <rPh sb="5" eb="7">
      <t>シタガ</t>
    </rPh>
    <rPh sb="8" eb="10">
      <t>テイシュツ</t>
    </rPh>
    <phoneticPr fontId="2"/>
  </si>
  <si>
    <t>北落合神社祭</t>
    <rPh sb="0" eb="3">
      <t>キタオチアイ</t>
    </rPh>
    <rPh sb="3" eb="6">
      <t>ジンジャサイ</t>
    </rPh>
    <phoneticPr fontId="2"/>
  </si>
  <si>
    <t>土曜授業</t>
    <rPh sb="0" eb="2">
      <t>ドヨウ</t>
    </rPh>
    <rPh sb="2" eb="4">
      <t>ジュギョウ</t>
    </rPh>
    <phoneticPr fontId="2"/>
  </si>
  <si>
    <t>土曜授業
ファイナルチャレンジ</t>
    <rPh sb="0" eb="2">
      <t>ドヨウ</t>
    </rPh>
    <rPh sb="2" eb="4">
      <t>ジュギョウ</t>
    </rPh>
    <phoneticPr fontId="2"/>
  </si>
  <si>
    <t>研修④
チャレンジタイム</t>
    <rPh sb="0" eb="2">
      <t>ケンシュウ</t>
    </rPh>
    <phoneticPr fontId="2"/>
  </si>
  <si>
    <t>清掃強化日
クラブ活動④</t>
    <rPh sb="0" eb="2">
      <t>セイソウ</t>
    </rPh>
    <rPh sb="2" eb="4">
      <t>キョウカ</t>
    </rPh>
    <rPh sb="4" eb="5">
      <t>ビ</t>
    </rPh>
    <rPh sb="9" eb="11">
      <t>カツドウ</t>
    </rPh>
    <phoneticPr fontId="2"/>
  </si>
  <si>
    <t>委員会後⑤
冬休み作品展（~２９日）</t>
    <rPh sb="0" eb="3">
      <t>イインカイ</t>
    </rPh>
    <rPh sb="3" eb="4">
      <t>アト</t>
    </rPh>
    <rPh sb="6" eb="8">
      <t>フユヤス</t>
    </rPh>
    <rPh sb="9" eb="12">
      <t>サクヒンテン</t>
    </rPh>
    <rPh sb="16" eb="17">
      <t>ニチ</t>
    </rPh>
    <phoneticPr fontId="2"/>
  </si>
  <si>
    <t>卒業式総練習
反省会議</t>
    <rPh sb="0" eb="3">
      <t>ソツギョウシキ</t>
    </rPh>
    <rPh sb="3" eb="6">
      <t>ソウレンシュウ</t>
    </rPh>
    <rPh sb="7" eb="9">
      <t>ハンセイ</t>
    </rPh>
    <rPh sb="9" eb="11">
      <t>カイギ</t>
    </rPh>
    <phoneticPr fontId="2"/>
  </si>
  <si>
    <t>３年度　
4月7日始業式</t>
    <rPh sb="1" eb="3">
      <t>ネンド</t>
    </rPh>
    <rPh sb="6" eb="7">
      <t>ガツ</t>
    </rPh>
    <rPh sb="8" eb="9">
      <t>ニチ</t>
    </rPh>
    <rPh sb="9" eb="12">
      <t>シギョウシキ</t>
    </rPh>
    <phoneticPr fontId="2"/>
  </si>
  <si>
    <t>外国語</t>
    <rPh sb="0" eb="3">
      <t>ガイコクゴ</t>
    </rPh>
    <phoneticPr fontId="2"/>
  </si>
  <si>
    <t>１年</t>
  </si>
  <si>
    <t>２年</t>
  </si>
  <si>
    <t>３年</t>
  </si>
  <si>
    <t>４年</t>
  </si>
  <si>
    <t>５年</t>
  </si>
  <si>
    <t>６年</t>
  </si>
  <si>
    <t>標準</t>
  </si>
  <si>
    <t>各</t>
  </si>
  <si>
    <t>教</t>
  </si>
  <si>
    <t>科</t>
  </si>
  <si>
    <t>国語</t>
  </si>
  <si>
    <t>社会</t>
  </si>
  <si>
    <t>算数</t>
  </si>
  <si>
    <t>理科</t>
  </si>
  <si>
    <t>生活</t>
  </si>
  <si>
    <t>音楽</t>
  </si>
  <si>
    <t>図工</t>
  </si>
  <si>
    <t>家庭</t>
  </si>
  <si>
    <t>体育</t>
  </si>
  <si>
    <t>道徳</t>
  </si>
  <si>
    <t>学活</t>
  </si>
  <si>
    <t>総合</t>
  </si>
  <si>
    <t>外国語活動</t>
  </si>
  <si>
    <t>標準合計</t>
  </si>
  <si>
    <t>4月</t>
    <rPh sb="1" eb="2">
      <t>ガツ</t>
    </rPh>
    <phoneticPr fontId="2"/>
  </si>
  <si>
    <t>5月</t>
  </si>
  <si>
    <t>6月</t>
  </si>
  <si>
    <t>7月</t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</si>
  <si>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</si>
  <si>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</si>
  <si>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</si>
  <si>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</si>
  <si>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</si>
  <si>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</si>
  <si>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</si>
  <si>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</si>
  <si>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週</t>
    <rPh sb="0" eb="1">
      <t>シュウ</t>
    </rPh>
    <phoneticPr fontId="2"/>
  </si>
  <si>
    <t>チャレンジタイム</t>
    <phoneticPr fontId="2"/>
  </si>
  <si>
    <t>運動会総練習
反省会議</t>
    <phoneticPr fontId="2"/>
  </si>
  <si>
    <t>運動会（５）</t>
    <phoneticPr fontId="2"/>
  </si>
  <si>
    <t>運動会予備日</t>
    <rPh sb="0" eb="3">
      <t>ウンドウカイ</t>
    </rPh>
    <rPh sb="3" eb="6">
      <t>ヨビビ</t>
    </rPh>
    <phoneticPr fontId="2"/>
  </si>
  <si>
    <t>振替休業日</t>
    <rPh sb="0" eb="2">
      <t>フリカエ</t>
    </rPh>
    <rPh sb="2" eb="5">
      <t>キュウギョウビ</t>
    </rPh>
    <phoneticPr fontId="2"/>
  </si>
  <si>
    <t>ＣＳ事業ラジオ体操</t>
    <rPh sb="2" eb="4">
      <t>ジギョウ</t>
    </rPh>
    <rPh sb="7" eb="9">
      <t>タイソウ</t>
    </rPh>
    <phoneticPr fontId="2"/>
  </si>
  <si>
    <t>ＣＳ事業ラジオ体操
学習サポート①</t>
    <rPh sb="2" eb="4">
      <t>ジギョウ</t>
    </rPh>
    <rPh sb="7" eb="9">
      <t>タイソウ</t>
    </rPh>
    <rPh sb="10" eb="12">
      <t>ガクシュウ</t>
    </rPh>
    <phoneticPr fontId="2"/>
  </si>
  <si>
    <t>学習サポート②
職員会議⑧</t>
    <rPh sb="0" eb="2">
      <t>ガクシュウ</t>
    </rPh>
    <rPh sb="8" eb="10">
      <t>ショクイン</t>
    </rPh>
    <rPh sb="10" eb="12">
      <t>カイギ</t>
    </rPh>
    <phoneticPr fontId="2"/>
  </si>
  <si>
    <t>2学期始業式　安全点検日
夏休み校内作品展（~２７日）</t>
    <rPh sb="13" eb="15">
      <t>ナツヤス</t>
    </rPh>
    <rPh sb="16" eb="18">
      <t>コウナイ</t>
    </rPh>
    <rPh sb="18" eb="21">
      <t>サクヒンテン</t>
    </rPh>
    <rPh sb="25" eb="26">
      <t>ニチ</t>
    </rPh>
    <phoneticPr fontId="2"/>
  </si>
  <si>
    <t>上南P研究大会（当麻）</t>
    <rPh sb="0" eb="1">
      <t>カミ</t>
    </rPh>
    <rPh sb="1" eb="3">
      <t>ナンp</t>
    </rPh>
    <rPh sb="3" eb="7">
      <t>ケンキュウタイカイ</t>
    </rPh>
    <rPh sb="8" eb="10">
      <t>トウマ</t>
    </rPh>
    <phoneticPr fontId="2"/>
  </si>
  <si>
    <t>町特別支援連絡協議会専門家チーム研修②</t>
    <rPh sb="0" eb="1">
      <t>チョウ</t>
    </rPh>
    <rPh sb="1" eb="3">
      <t>トクベツ</t>
    </rPh>
    <rPh sb="3" eb="5">
      <t>シエン</t>
    </rPh>
    <rPh sb="5" eb="7">
      <t>レンラク</t>
    </rPh>
    <rPh sb="7" eb="10">
      <t>キョウギカイ</t>
    </rPh>
    <rPh sb="10" eb="13">
      <t>センモンカ</t>
    </rPh>
    <rPh sb="16" eb="18">
      <t>ケンシュウ</t>
    </rPh>
    <phoneticPr fontId="2"/>
  </si>
  <si>
    <t>春分の日</t>
    <phoneticPr fontId="2"/>
  </si>
  <si>
    <t>（南富高ＰＴＡ総会）</t>
    <rPh sb="1" eb="4">
      <t>ナンプコウ</t>
    </rPh>
    <rPh sb="7" eb="9">
      <t>ソウカイ</t>
    </rPh>
    <phoneticPr fontId="2"/>
  </si>
  <si>
    <t>南富良野町防災の日</t>
    <rPh sb="0" eb="5">
      <t>ミナミフラノチョウ</t>
    </rPh>
    <rPh sb="5" eb="7">
      <t>ボウサイ</t>
    </rPh>
    <rPh sb="8" eb="9">
      <t>ヒ</t>
    </rPh>
    <phoneticPr fontId="2"/>
  </si>
  <si>
    <t>管内教頭会学校経営研C</t>
    <rPh sb="0" eb="2">
      <t>カンナイ</t>
    </rPh>
    <rPh sb="2" eb="4">
      <t>キョウトウ</t>
    </rPh>
    <rPh sb="4" eb="5">
      <t>カイ</t>
    </rPh>
    <rPh sb="5" eb="7">
      <t>ガッコウ</t>
    </rPh>
    <rPh sb="7" eb="9">
      <t>ケイエイ</t>
    </rPh>
    <rPh sb="9" eb="10">
      <t>ケン</t>
    </rPh>
    <phoneticPr fontId="2"/>
  </si>
  <si>
    <t>道公教帯広大会</t>
    <rPh sb="0" eb="2">
      <t>ドウコウ</t>
    </rPh>
    <rPh sb="2" eb="3">
      <t>キョウ</t>
    </rPh>
    <rPh sb="3" eb="5">
      <t>オビヒロ</t>
    </rPh>
    <rPh sb="5" eb="7">
      <t>タイカイ</t>
    </rPh>
    <phoneticPr fontId="2"/>
  </si>
  <si>
    <t>マラソンデー</t>
    <phoneticPr fontId="2"/>
  </si>
  <si>
    <t>土曜授業
全校道徳</t>
    <rPh sb="5" eb="7">
      <t>ゼンコウ</t>
    </rPh>
    <rPh sb="7" eb="9">
      <t>ドウトク</t>
    </rPh>
    <phoneticPr fontId="2"/>
  </si>
  <si>
    <t xml:space="preserve">安全点検日　朝会　
集合学習②　チャレンジタイム　研修⑨　
</t>
    <rPh sb="6" eb="8">
      <t>チョウカイ</t>
    </rPh>
    <rPh sb="10" eb="12">
      <t>シュウゴウ</t>
    </rPh>
    <rPh sb="12" eb="14">
      <t>ガクシュウ</t>
    </rPh>
    <rPh sb="25" eb="27">
      <t>ケンシュウ</t>
    </rPh>
    <phoneticPr fontId="2"/>
  </si>
  <si>
    <t>学校運営協議会②</t>
    <phoneticPr fontId="2"/>
  </si>
  <si>
    <t>チャレンジタイム
職員会議⑩</t>
    <rPh sb="9" eb="11">
      <t>ショクイン</t>
    </rPh>
    <rPh sb="11" eb="13">
      <t>カイギ</t>
    </rPh>
    <phoneticPr fontId="2"/>
  </si>
  <si>
    <t>南富良野神社祭　〈3時間〉</t>
    <rPh sb="0" eb="1">
      <t>ミナミ</t>
    </rPh>
    <rPh sb="1" eb="4">
      <t>フラノ</t>
    </rPh>
    <rPh sb="4" eb="6">
      <t>ジンジャ</t>
    </rPh>
    <rPh sb="6" eb="7">
      <t>サイ</t>
    </rPh>
    <rPh sb="10" eb="12">
      <t>ジカン</t>
    </rPh>
    <phoneticPr fontId="2"/>
  </si>
  <si>
    <t xml:space="preserve">チャレンジタイム
研修⑩  </t>
    <phoneticPr fontId="2"/>
  </si>
  <si>
    <t>３学期始業式
安全点検日</t>
    <phoneticPr fontId="2"/>
  </si>
  <si>
    <t>職員会議⑮（年度末反省）</t>
    <phoneticPr fontId="2"/>
  </si>
  <si>
    <t>職員会議⑭（年度末反省）</t>
    <phoneticPr fontId="2"/>
  </si>
  <si>
    <t xml:space="preserve">スキー学習
</t>
    <rPh sb="3" eb="5">
      <t>ガクシュウ</t>
    </rPh>
    <phoneticPr fontId="2"/>
  </si>
  <si>
    <t xml:space="preserve">チャレンジタイム
職員会議⑱（新年度計画）
</t>
    <phoneticPr fontId="2"/>
  </si>
  <si>
    <t>チャレンジタイム   
職員会議⑲</t>
    <phoneticPr fontId="2"/>
  </si>
  <si>
    <r>
      <t xml:space="preserve">英語
</t>
    </r>
    <r>
      <rPr>
        <sz val="8"/>
        <rFont val="ＭＳ Ｐゴシック"/>
        <family val="3"/>
        <charset val="128"/>
      </rPr>
      <t>（外国語活動）</t>
    </r>
    <rPh sb="0" eb="2">
      <t>エイゴ</t>
    </rPh>
    <rPh sb="4" eb="7">
      <t>ガイコクゴ</t>
    </rPh>
    <rPh sb="7" eb="9">
      <t>カツドウ</t>
    </rPh>
    <phoneticPr fontId="2"/>
  </si>
  <si>
    <t>行</t>
    <rPh sb="0" eb="1">
      <t>ギョウ</t>
    </rPh>
    <phoneticPr fontId="2"/>
  </si>
  <si>
    <t>○</t>
    <phoneticPr fontId="2"/>
  </si>
  <si>
    <t>ク</t>
    <phoneticPr fontId="2"/>
  </si>
  <si>
    <t xml:space="preserve">職員会議⑰（新年度計画）チャレンジタイム
避難訓練予備日   </t>
    <rPh sb="0" eb="2">
      <t>ショクイン</t>
    </rPh>
    <rPh sb="2" eb="4">
      <t>カイギ</t>
    </rPh>
    <rPh sb="6" eb="9">
      <t>シンネンド</t>
    </rPh>
    <rPh sb="9" eb="11">
      <t>ケイカク</t>
    </rPh>
    <phoneticPr fontId="2"/>
  </si>
  <si>
    <t>委員会後③　　</t>
    <phoneticPr fontId="2"/>
  </si>
  <si>
    <t>校外班集会　集団下校
チャレンジタイム</t>
    <rPh sb="0" eb="2">
      <t>コウガイ</t>
    </rPh>
    <rPh sb="2" eb="3">
      <t>ハン</t>
    </rPh>
    <rPh sb="3" eb="5">
      <t>シュウカイ</t>
    </rPh>
    <rPh sb="6" eb="8">
      <t>シュウダン</t>
    </rPh>
    <rPh sb="8" eb="10">
      <t>ゲコウ</t>
    </rPh>
    <phoneticPr fontId="2"/>
  </si>
  <si>
    <t>※校外班集会は5時間目終了後</t>
    <phoneticPr fontId="2"/>
  </si>
  <si>
    <t>土曜授業
丸付けボランティア
小中学生作品展（～11/13）</t>
    <rPh sb="0" eb="2">
      <t>ドヨウ</t>
    </rPh>
    <rPh sb="2" eb="4">
      <t>ジュギョウ</t>
    </rPh>
    <rPh sb="5" eb="7">
      <t>マルツ</t>
    </rPh>
    <rPh sb="15" eb="19">
      <t>ショウチュウガクセイ</t>
    </rPh>
    <rPh sb="19" eb="22">
      <t>サクヒンテン</t>
    </rPh>
    <phoneticPr fontId="2"/>
  </si>
  <si>
    <t>開校記念日　　　　　　　　　　　</t>
    <rPh sb="0" eb="2">
      <t>カイコウ</t>
    </rPh>
    <rPh sb="2" eb="5">
      <t>キネンビ</t>
    </rPh>
    <phoneticPr fontId="2"/>
  </si>
  <si>
    <t>(5)
6</t>
    <phoneticPr fontId="2"/>
  </si>
  <si>
    <t>○</t>
    <phoneticPr fontId="2"/>
  </si>
  <si>
    <t>落合八幡神社祭3時間
研修⑥</t>
    <rPh sb="0" eb="2">
      <t>オチアイ</t>
    </rPh>
    <rPh sb="2" eb="4">
      <t>ハチマン</t>
    </rPh>
    <rPh sb="4" eb="7">
      <t>ジンジャサイ</t>
    </rPh>
    <rPh sb="8" eb="10">
      <t>ジカン</t>
    </rPh>
    <rPh sb="11" eb="13">
      <t>ケンシュウ</t>
    </rPh>
    <phoneticPr fontId="2"/>
  </si>
  <si>
    <t xml:space="preserve">委員会前⑥  </t>
    <phoneticPr fontId="2"/>
  </si>
  <si>
    <t>研修⑬　　　　　　　　　　　
チャレンジタイム</t>
    <rPh sb="0" eb="1">
      <t>ケン</t>
    </rPh>
    <rPh sb="1" eb="2">
      <t>シュウ</t>
    </rPh>
    <phoneticPr fontId="2"/>
  </si>
  <si>
    <t>研修⑯</t>
    <phoneticPr fontId="2"/>
  </si>
  <si>
    <t>土曜授業
引き渡し訓練</t>
    <rPh sb="5" eb="6">
      <t>ヒ</t>
    </rPh>
    <rPh sb="7" eb="8">
      <t>ワタ</t>
    </rPh>
    <rPh sb="9" eb="11">
      <t>クンレン</t>
    </rPh>
    <phoneticPr fontId="2"/>
  </si>
  <si>
    <r>
      <t>１学期始業式入学式</t>
    </r>
    <r>
      <rPr>
        <sz val="6"/>
        <rFont val="ＭＳ Ｐゴシック"/>
        <family val="3"/>
        <charset val="128"/>
      </rPr>
      <t>　　
交通安全街頭指導</t>
    </r>
    <r>
      <rPr>
        <sz val="5"/>
        <rFont val="ＭＳ Ｐゴシック"/>
        <family val="3"/>
        <charset val="128"/>
      </rPr>
      <t>（~１０日）
給食開始（2~6年）</t>
    </r>
    <rPh sb="1" eb="3">
      <t>ガッキ</t>
    </rPh>
    <rPh sb="3" eb="5">
      <t>シギョウ</t>
    </rPh>
    <rPh sb="5" eb="6">
      <t>シキ</t>
    </rPh>
    <rPh sb="6" eb="9">
      <t>ニュウガクシキ</t>
    </rPh>
    <rPh sb="12" eb="14">
      <t>コウツウ</t>
    </rPh>
    <rPh sb="14" eb="16">
      <t>アンゼン</t>
    </rPh>
    <rPh sb="16" eb="18">
      <t>ガイトウ</t>
    </rPh>
    <rPh sb="18" eb="20">
      <t>シドウ</t>
    </rPh>
    <rPh sb="24" eb="25">
      <t>ニチ</t>
    </rPh>
    <phoneticPr fontId="2"/>
  </si>
  <si>
    <t>知能検査（1．4年）
委員会後①</t>
    <rPh sb="0" eb="2">
      <t>チノウ</t>
    </rPh>
    <rPh sb="2" eb="4">
      <t>ケンサ</t>
    </rPh>
    <rPh sb="8" eb="9">
      <t>ネン</t>
    </rPh>
    <phoneticPr fontId="2"/>
  </si>
  <si>
    <t>土曜授業　体力テスト
PTAプール清掃作業13:30～</t>
    <rPh sb="0" eb="4">
      <t>ドヨウジュギョウ</t>
    </rPh>
    <rPh sb="5" eb="7">
      <t>タイリョク</t>
    </rPh>
    <rPh sb="17" eb="19">
      <t>セイソウ</t>
    </rPh>
    <rPh sb="19" eb="21">
      <t>サギョウ</t>
    </rPh>
    <phoneticPr fontId="2"/>
  </si>
  <si>
    <t>発表朝会（３・４年）</t>
    <rPh sb="0" eb="2">
      <t>ハッピョウ</t>
    </rPh>
    <rPh sb="2" eb="4">
      <t>チョウカイ</t>
    </rPh>
    <rPh sb="8" eb="9">
      <t>ネン</t>
    </rPh>
    <phoneticPr fontId="2"/>
  </si>
  <si>
    <t>生指・学級経営反省会議
ＰＴＡ合同役員会議
体育館使用停止（～19日）</t>
    <rPh sb="15" eb="17">
      <t>ゴウドウ</t>
    </rPh>
    <rPh sb="17" eb="19">
      <t>ヤクイン</t>
    </rPh>
    <rPh sb="19" eb="21">
      <t>カイギ</t>
    </rPh>
    <rPh sb="22" eb="25">
      <t>タイイクカン</t>
    </rPh>
    <rPh sb="25" eb="27">
      <t>シヨウ</t>
    </rPh>
    <rPh sb="27" eb="29">
      <t>テイシ</t>
    </rPh>
    <rPh sb="33" eb="34">
      <t>ニチ</t>
    </rPh>
    <phoneticPr fontId="2"/>
  </si>
  <si>
    <t>第7回　卒業式</t>
    <phoneticPr fontId="2"/>
  </si>
  <si>
    <t>クリーン作戦（１）</t>
    <phoneticPr fontId="2"/>
  </si>
  <si>
    <t>運動会係①（1）</t>
    <rPh sb="0" eb="3">
      <t>ウンドウカイ</t>
    </rPh>
    <rPh sb="3" eb="4">
      <t>カカリ</t>
    </rPh>
    <phoneticPr fontId="2"/>
  </si>
  <si>
    <t>3学期始業式(0.5)</t>
    <phoneticPr fontId="2"/>
  </si>
  <si>
    <t>学年始休業日</t>
    <rPh sb="0" eb="1">
      <t>ガク</t>
    </rPh>
    <rPh sb="1" eb="3">
      <t>ネンシ</t>
    </rPh>
    <rPh sb="3" eb="6">
      <t>キュウギョウビ</t>
    </rPh>
    <phoneticPr fontId="2"/>
  </si>
  <si>
    <t>1年心電図検査（1）</t>
    <rPh sb="1" eb="2">
      <t>ネン</t>
    </rPh>
    <rPh sb="2" eb="7">
      <t>シンデンズケンサ</t>
    </rPh>
    <phoneticPr fontId="2"/>
  </si>
  <si>
    <t>職員会議①</t>
    <phoneticPr fontId="2"/>
  </si>
  <si>
    <t>町着任式辞令交付式
安全点検日</t>
    <phoneticPr fontId="2"/>
  </si>
  <si>
    <t>カーリング5年生</t>
    <rPh sb="6" eb="8">
      <t>ネンセイ</t>
    </rPh>
    <phoneticPr fontId="2"/>
  </si>
  <si>
    <t>カーリング6年生</t>
    <rPh sb="6" eb="8">
      <t>ネンセイ</t>
    </rPh>
    <phoneticPr fontId="2"/>
  </si>
  <si>
    <t>委員会前⑤
カヌー6年
マラソンデー</t>
    <phoneticPr fontId="2"/>
  </si>
  <si>
    <t>研修⑤　　チャレンジ</t>
    <rPh sb="0" eb="2">
      <t>ケンシュウ</t>
    </rPh>
    <phoneticPr fontId="2"/>
  </si>
  <si>
    <t xml:space="preserve">清掃強化日
クラブ活動④
</t>
    <rPh sb="0" eb="2">
      <t>セイソウ</t>
    </rPh>
    <rPh sb="2" eb="4">
      <t>キョウカ</t>
    </rPh>
    <rPh sb="4" eb="5">
      <t>ビ</t>
    </rPh>
    <rPh sb="9" eb="11">
      <t>カツドウ</t>
    </rPh>
    <phoneticPr fontId="2"/>
  </si>
  <si>
    <t>第7回南富良野運動会</t>
    <rPh sb="0" eb="1">
      <t>ダイ</t>
    </rPh>
    <rPh sb="2" eb="3">
      <t>カイ</t>
    </rPh>
    <rPh sb="3" eb="7">
      <t>ミナミフラノ</t>
    </rPh>
    <rPh sb="7" eb="10">
      <t>ウンドウカイ</t>
    </rPh>
    <phoneticPr fontId="2"/>
  </si>
  <si>
    <t>町民登山</t>
    <rPh sb="0" eb="2">
      <t>チョウミン</t>
    </rPh>
    <rPh sb="2" eb="4">
      <t>トザン</t>
    </rPh>
    <phoneticPr fontId="2"/>
  </si>
  <si>
    <t>ＣＳ事業ラジオ体操
子ども朝活①</t>
    <rPh sb="2" eb="4">
      <t>ジギョウ</t>
    </rPh>
    <rPh sb="7" eb="9">
      <t>タイソウ</t>
    </rPh>
    <rPh sb="10" eb="11">
      <t>コ</t>
    </rPh>
    <rPh sb="13" eb="15">
      <t>アサカツ</t>
    </rPh>
    <phoneticPr fontId="2"/>
  </si>
  <si>
    <t>ＣＳ事業ラジオ体操
上川・旭川教頭会合同研
子ども朝活②</t>
    <rPh sb="2" eb="4">
      <t>ジギョウ</t>
    </rPh>
    <rPh sb="7" eb="9">
      <t>タイソウ</t>
    </rPh>
    <rPh sb="10" eb="12">
      <t>カミカワ</t>
    </rPh>
    <rPh sb="13" eb="15">
      <t>アサヒカワ</t>
    </rPh>
    <rPh sb="15" eb="17">
      <t>キョウトウ</t>
    </rPh>
    <rPh sb="17" eb="18">
      <t>カイ</t>
    </rPh>
    <rPh sb="18" eb="20">
      <t>ゴウドウ</t>
    </rPh>
    <rPh sb="20" eb="21">
      <t>ケン</t>
    </rPh>
    <rPh sb="22" eb="23">
      <t>コ</t>
    </rPh>
    <rPh sb="25" eb="27">
      <t>アサカツ</t>
    </rPh>
    <phoneticPr fontId="2"/>
  </si>
  <si>
    <t>ＣＳ事業ラジオ体操
副読本編集委員会15：30
子ども朝活③</t>
    <rPh sb="2" eb="4">
      <t>ジギョウ</t>
    </rPh>
    <rPh sb="7" eb="9">
      <t>タイソウ</t>
    </rPh>
    <rPh sb="10" eb="18">
      <t>フクドクホンヘンシュウイインカイ</t>
    </rPh>
    <rPh sb="24" eb="25">
      <t>コ</t>
    </rPh>
    <rPh sb="27" eb="29">
      <t>アサカツ</t>
    </rPh>
    <phoneticPr fontId="2"/>
  </si>
  <si>
    <t>学校閉庁日</t>
    <rPh sb="0" eb="2">
      <t>ガッコウ</t>
    </rPh>
    <rPh sb="2" eb="5">
      <t>ヘイチョウビ</t>
    </rPh>
    <phoneticPr fontId="2"/>
  </si>
  <si>
    <t>クラブ⑦反省</t>
    <rPh sb="4" eb="6">
      <t>ハンセイ</t>
    </rPh>
    <phoneticPr fontId="2"/>
  </si>
  <si>
    <t>町民ソフトボール</t>
    <rPh sb="0" eb="2">
      <t>チョウミン</t>
    </rPh>
    <phoneticPr fontId="2"/>
  </si>
  <si>
    <t>巡回小劇場
小中学生作品展片付け</t>
    <rPh sb="0" eb="2">
      <t>ジュンカイ</t>
    </rPh>
    <rPh sb="2" eb="5">
      <t>ショウゲキジョウ</t>
    </rPh>
    <rPh sb="6" eb="10">
      <t>ショウチュウガクセイ</t>
    </rPh>
    <rPh sb="10" eb="13">
      <t>サクヒンテン</t>
    </rPh>
    <rPh sb="13" eb="15">
      <t>カタヅ</t>
    </rPh>
    <phoneticPr fontId="2"/>
  </si>
  <si>
    <t>副読本編集委員会</t>
    <rPh sb="0" eb="8">
      <t>フクドクホンヘンシュウイインカイ</t>
    </rPh>
    <phoneticPr fontId="2"/>
  </si>
  <si>
    <t>子ども朝活②</t>
    <rPh sb="0" eb="1">
      <t>コ</t>
    </rPh>
    <rPh sb="3" eb="6">
      <t>アサカツ2</t>
    </rPh>
    <phoneticPr fontId="2"/>
  </si>
  <si>
    <t>子ども朝活①</t>
    <rPh sb="0" eb="1">
      <t>コ</t>
    </rPh>
    <rPh sb="3" eb="5">
      <t>アサカツ</t>
    </rPh>
    <phoneticPr fontId="2"/>
  </si>
  <si>
    <t>委員会後⑤
冬休み作品展（~２９日）
副読本編集委員会</t>
    <rPh sb="0" eb="3">
      <t>イインカイ</t>
    </rPh>
    <rPh sb="3" eb="4">
      <t>アト</t>
    </rPh>
    <rPh sb="6" eb="8">
      <t>フユヤス</t>
    </rPh>
    <rPh sb="9" eb="12">
      <t>サクヒンテン</t>
    </rPh>
    <rPh sb="16" eb="17">
      <t>ニチ</t>
    </rPh>
    <rPh sb="19" eb="27">
      <t>フクドクホンヘンシュウイインカイ</t>
    </rPh>
    <phoneticPr fontId="2"/>
  </si>
  <si>
    <t>職員会議⑯（新年度方針）〈特別日課〉</t>
    <phoneticPr fontId="2"/>
  </si>
  <si>
    <t>歌朝会（8:10～）
本部交流学習</t>
    <rPh sb="11" eb="13">
      <t>モトブ</t>
    </rPh>
    <rPh sb="13" eb="15">
      <t>コウリュウ</t>
    </rPh>
    <rPh sb="15" eb="17">
      <t>ガクシュウ</t>
    </rPh>
    <phoneticPr fontId="2"/>
  </si>
  <si>
    <t>小中高連携協議会</t>
    <rPh sb="0" eb="8">
      <t>ショウチュウコウレンケイキョウギカイ</t>
    </rPh>
    <phoneticPr fontId="2"/>
  </si>
  <si>
    <t>学年末休業
PTA送別会</t>
    <rPh sb="0" eb="3">
      <t>ガクネンマツ</t>
    </rPh>
    <rPh sb="3" eb="5">
      <t>キュウギョウ</t>
    </rPh>
    <rPh sb="9" eb="12">
      <t>ソウベツカイ</t>
    </rPh>
    <phoneticPr fontId="2"/>
  </si>
  <si>
    <t>6年生を送る会
地域参観日</t>
    <phoneticPr fontId="2"/>
  </si>
  <si>
    <t>ALT
視力検査予備日</t>
    <rPh sb="4" eb="6">
      <t>シリョク</t>
    </rPh>
    <rPh sb="6" eb="8">
      <t>ケンサ</t>
    </rPh>
    <rPh sb="8" eb="11">
      <t>ヨビビ</t>
    </rPh>
    <phoneticPr fontId="2"/>
  </si>
  <si>
    <t>朝会　安全点検日
ALT</t>
    <rPh sb="0" eb="2">
      <t>チョウカイ</t>
    </rPh>
    <phoneticPr fontId="2"/>
  </si>
  <si>
    <t>学級経営検討会議　
〈特別日課〉　ALT</t>
    <phoneticPr fontId="2"/>
  </si>
  <si>
    <t>職員会議④チャレンジ クリーン作戦</t>
    <rPh sb="0" eb="2">
      <t>ショクイン</t>
    </rPh>
    <rPh sb="2" eb="4">
      <t>カイギ</t>
    </rPh>
    <rPh sb="15" eb="17">
      <t>サクセン</t>
    </rPh>
    <phoneticPr fontId="2"/>
  </si>
  <si>
    <t>委員会前④</t>
    <phoneticPr fontId="2"/>
  </si>
  <si>
    <t>ＰＴＡ合同役員会議   
前期児童会役員選挙</t>
    <rPh sb="3" eb="5">
      <t>ゴウドウ</t>
    </rPh>
    <rPh sb="5" eb="7">
      <t>ヤクイン</t>
    </rPh>
    <rPh sb="7" eb="9">
      <t>カイギ</t>
    </rPh>
    <phoneticPr fontId="2"/>
  </si>
  <si>
    <t>研修⑰　　学力テスト　　　　　　　　　　
チャレンジタイム
学校運営協議会③</t>
    <rPh sb="0" eb="2">
      <t>ケンシュウ</t>
    </rPh>
    <rPh sb="5" eb="7">
      <t>ガクリョク</t>
    </rPh>
    <rPh sb="30" eb="32">
      <t>ガッコウ</t>
    </rPh>
    <rPh sb="32" eb="34">
      <t>ウンエイ</t>
    </rPh>
    <rPh sb="34" eb="37">
      <t>キョウギカイ</t>
    </rPh>
    <phoneticPr fontId="2"/>
  </si>
  <si>
    <t>書写</t>
    <rPh sb="0" eb="2">
      <t>ショシャ</t>
    </rPh>
    <phoneticPr fontId="2"/>
  </si>
  <si>
    <t>（海の日）
（スポーツの日）</t>
    <rPh sb="1" eb="2">
      <t>ウミ</t>
    </rPh>
    <rPh sb="3" eb="4">
      <t>ヒ</t>
    </rPh>
    <rPh sb="12" eb="13">
      <t>ヒ</t>
    </rPh>
    <phoneticPr fontId="2"/>
  </si>
  <si>
    <t>（山の日）</t>
    <rPh sb="1" eb="2">
      <t>ヤマ</t>
    </rPh>
    <rPh sb="3" eb="4">
      <t>ヒ</t>
    </rPh>
    <phoneticPr fontId="2"/>
  </si>
  <si>
    <t>○</t>
    <phoneticPr fontId="2"/>
  </si>
  <si>
    <t>職</t>
    <rPh sb="0" eb="1">
      <t>ショク</t>
    </rPh>
    <phoneticPr fontId="2"/>
  </si>
  <si>
    <t>卒業生練習（１）</t>
    <phoneticPr fontId="2"/>
  </si>
  <si>
    <t>二計測</t>
    <rPh sb="0" eb="1">
      <t>2</t>
    </rPh>
    <rPh sb="1" eb="3">
      <t>ケイソク</t>
    </rPh>
    <phoneticPr fontId="2"/>
  </si>
  <si>
    <t>10・13</t>
    <phoneticPr fontId="2"/>
  </si>
  <si>
    <t>視・聴力検査（高）（０．５）</t>
    <phoneticPr fontId="2"/>
  </si>
  <si>
    <t>13</t>
    <phoneticPr fontId="2"/>
  </si>
  <si>
    <t>内科検診（0.5）</t>
    <rPh sb="0" eb="2">
      <t>ナイカ</t>
    </rPh>
    <rPh sb="2" eb="4">
      <t>ケンシン</t>
    </rPh>
    <phoneticPr fontId="2"/>
  </si>
  <si>
    <t>18</t>
    <phoneticPr fontId="2"/>
  </si>
  <si>
    <t>クラブ（1）</t>
    <phoneticPr fontId="2"/>
  </si>
  <si>
    <t>児童会役員選挙（1）</t>
    <rPh sb="0" eb="7">
      <t>ジドウカイヤクインセンキョ</t>
    </rPh>
    <phoneticPr fontId="2"/>
  </si>
  <si>
    <t>巡回小劇場（2）</t>
    <rPh sb="0" eb="5">
      <t>ジュンカイショウゲキジョウ</t>
    </rPh>
    <phoneticPr fontId="2"/>
  </si>
  <si>
    <t>避難訓練（1）</t>
    <rPh sb="0" eb="2">
      <t>ヒナン</t>
    </rPh>
    <rPh sb="2" eb="4">
      <t>クンレン</t>
    </rPh>
    <phoneticPr fontId="2"/>
  </si>
  <si>
    <t>○</t>
    <phoneticPr fontId="2"/>
  </si>
  <si>
    <t>６年生を送る会（１）</t>
    <rPh sb="1" eb="3">
      <t>ネンセイ</t>
    </rPh>
    <rPh sb="4" eb="5">
      <t>オク</t>
    </rPh>
    <rPh sb="6" eb="7">
      <t>カイ</t>
    </rPh>
    <phoneticPr fontId="2"/>
  </si>
  <si>
    <t>6年同窓会入会式（１）卒業式前日準備（１）</t>
    <rPh sb="11" eb="14">
      <t>ソツギョウシキ</t>
    </rPh>
    <rPh sb="14" eb="16">
      <t>ゼンジツ</t>
    </rPh>
    <rPh sb="16" eb="18">
      <t>ジュンビ</t>
    </rPh>
    <phoneticPr fontId="2"/>
  </si>
  <si>
    <r>
      <t xml:space="preserve">朝会  </t>
    </r>
    <r>
      <rPr>
        <sz val="5"/>
        <rFont val="ＭＳ Ｐゴシック"/>
        <family val="3"/>
        <charset val="128"/>
      </rPr>
      <t xml:space="preserve"> </t>
    </r>
    <r>
      <rPr>
        <sz val="6"/>
        <rFont val="ＭＳ Ｐゴシック"/>
        <family val="3"/>
        <charset val="128"/>
      </rPr>
      <t>教育相談（５時間）
 安全点検日</t>
    </r>
    <rPh sb="0" eb="2">
      <t>チョウカイ</t>
    </rPh>
    <rPh sb="5" eb="7">
      <t>キョウイク</t>
    </rPh>
    <rPh sb="7" eb="9">
      <t>ソウダン</t>
    </rPh>
    <rPh sb="11" eb="13">
      <t>ジカン</t>
    </rPh>
    <phoneticPr fontId="2"/>
  </si>
  <si>
    <t>教育相談（５時間）</t>
    <phoneticPr fontId="2"/>
  </si>
  <si>
    <t xml:space="preserve">チャレンジタイム </t>
    <phoneticPr fontId="2"/>
  </si>
  <si>
    <t>運動会総練習（４）</t>
    <phoneticPr fontId="2"/>
  </si>
  <si>
    <t>運動会全体練習（１）</t>
    <phoneticPr fontId="2"/>
  </si>
  <si>
    <t>４</t>
    <phoneticPr fontId="2"/>
  </si>
  <si>
    <t>２４</t>
    <phoneticPr fontId="2"/>
  </si>
  <si>
    <t>２４</t>
    <phoneticPr fontId="2"/>
  </si>
  <si>
    <t>２</t>
    <phoneticPr fontId="2"/>
  </si>
  <si>
    <t>１６</t>
    <phoneticPr fontId="2"/>
  </si>
  <si>
    <t>２１</t>
    <phoneticPr fontId="2"/>
  </si>
  <si>
    <t>３</t>
    <phoneticPr fontId="2"/>
  </si>
  <si>
    <t>１２</t>
    <phoneticPr fontId="2"/>
  </si>
  <si>
    <t>１１</t>
    <phoneticPr fontId="2"/>
  </si>
  <si>
    <t>２３</t>
    <phoneticPr fontId="2"/>
  </si>
  <si>
    <t>１０</t>
    <phoneticPr fontId="2"/>
  </si>
  <si>
    <t>２０</t>
    <phoneticPr fontId="2"/>
  </si>
  <si>
    <t>１２</t>
    <phoneticPr fontId="2"/>
  </si>
  <si>
    <t>１</t>
    <phoneticPr fontId="2"/>
  </si>
  <si>
    <t>９</t>
    <phoneticPr fontId="2"/>
  </si>
  <si>
    <t>１５</t>
    <phoneticPr fontId="2"/>
  </si>
  <si>
    <t>９</t>
    <phoneticPr fontId="2"/>
  </si>
  <si>
    <t>２０</t>
    <phoneticPr fontId="2"/>
  </si>
  <si>
    <t>８</t>
    <phoneticPr fontId="2"/>
  </si>
  <si>
    <t>６</t>
    <phoneticPr fontId="2"/>
  </si>
  <si>
    <t>７</t>
    <phoneticPr fontId="2"/>
  </si>
  <si>
    <t>６</t>
    <phoneticPr fontId="2"/>
  </si>
  <si>
    <t>２１</t>
    <phoneticPr fontId="2"/>
  </si>
  <si>
    <t>５</t>
    <phoneticPr fontId="2"/>
  </si>
  <si>
    <t>１４</t>
    <phoneticPr fontId="2"/>
  </si>
  <si>
    <t>１４</t>
    <phoneticPr fontId="2"/>
  </si>
  <si>
    <t>３０</t>
    <phoneticPr fontId="2"/>
  </si>
  <si>
    <t>１８</t>
    <phoneticPr fontId="2"/>
  </si>
  <si>
    <t>１８</t>
    <phoneticPr fontId="2"/>
  </si>
  <si>
    <t>４</t>
    <phoneticPr fontId="2"/>
  </si>
  <si>
    <t>７</t>
    <phoneticPr fontId="2"/>
  </si>
  <si>
    <t>1.2</t>
    <phoneticPr fontId="2"/>
  </si>
  <si>
    <t>22</t>
    <phoneticPr fontId="2"/>
  </si>
  <si>
    <t>11～17</t>
    <phoneticPr fontId="2"/>
  </si>
  <si>
    <t>9</t>
    <phoneticPr fontId="2"/>
  </si>
  <si>
    <t>26</t>
    <phoneticPr fontId="2"/>
  </si>
  <si>
    <t>2・5</t>
    <phoneticPr fontId="2"/>
  </si>
  <si>
    <t>10.11</t>
    <phoneticPr fontId="2"/>
  </si>
  <si>
    <t>2・3</t>
    <phoneticPr fontId="2"/>
  </si>
  <si>
    <t>29～5</t>
    <phoneticPr fontId="2"/>
  </si>
  <si>
    <t>２３</t>
    <phoneticPr fontId="2"/>
  </si>
  <si>
    <t xml:space="preserve">ALT
</t>
    <phoneticPr fontId="2"/>
  </si>
  <si>
    <t>PTA環境整備作業
ALT</t>
    <rPh sb="3" eb="5">
      <t>カンキョウ</t>
    </rPh>
    <rPh sb="5" eb="7">
      <t>セイビ</t>
    </rPh>
    <rPh sb="7" eb="9">
      <t>サギョウ</t>
    </rPh>
    <phoneticPr fontId="2"/>
  </si>
  <si>
    <t>ALT</t>
    <phoneticPr fontId="2"/>
  </si>
  <si>
    <t>集合学習①　ALT</t>
    <rPh sb="0" eb="2">
      <t>シュウゴウ</t>
    </rPh>
    <rPh sb="2" eb="4">
      <t>ガクシュウ</t>
    </rPh>
    <phoneticPr fontId="2"/>
  </si>
  <si>
    <t>ALT　クラブ活動①
学校運営協議会➀</t>
    <rPh sb="11" eb="13">
      <t>ガッコウ</t>
    </rPh>
    <rPh sb="13" eb="15">
      <t>ウンエイ</t>
    </rPh>
    <rPh sb="15" eb="18">
      <t>キョウギカイ</t>
    </rPh>
    <phoneticPr fontId="2"/>
  </si>
  <si>
    <t>ALT　本部事前研③結団式　（６年）</t>
    <rPh sb="10" eb="13">
      <t>ケツダンシキ</t>
    </rPh>
    <rPh sb="16" eb="17">
      <t>ネン</t>
    </rPh>
    <phoneticPr fontId="2"/>
  </si>
  <si>
    <t>ALT　クラブ活動②
カヌー5年</t>
    <rPh sb="15" eb="16">
      <t>ネン</t>
    </rPh>
    <phoneticPr fontId="2"/>
  </si>
  <si>
    <t>ALT　クラブ活動③
カヌー5年予備日</t>
    <rPh sb="7" eb="9">
      <t>カツドウ</t>
    </rPh>
    <rPh sb="15" eb="16">
      <t>ネン</t>
    </rPh>
    <rPh sb="16" eb="19">
      <t>ヨビビ</t>
    </rPh>
    <phoneticPr fontId="2"/>
  </si>
  <si>
    <t>1学期終業式
職員会議⑦</t>
    <phoneticPr fontId="2"/>
  </si>
  <si>
    <t xml:space="preserve">ALT　研修⑦
チャレンジタイム   </t>
    <rPh sb="4" eb="6">
      <t>ケンシュウ</t>
    </rPh>
    <phoneticPr fontId="2"/>
  </si>
  <si>
    <t>ALT
研修⑧〈特別日課〉</t>
    <rPh sb="4" eb="6">
      <t>ケンシュウ</t>
    </rPh>
    <rPh sb="8" eb="10">
      <t>トクベツ</t>
    </rPh>
    <rPh sb="10" eb="12">
      <t>ニッカ</t>
    </rPh>
    <phoneticPr fontId="2"/>
  </si>
  <si>
    <t>ALT
マラソンデー</t>
    <phoneticPr fontId="2"/>
  </si>
  <si>
    <t>修学旅行（6年）
ALT</t>
    <rPh sb="0" eb="2">
      <t>シュウガク</t>
    </rPh>
    <rPh sb="2" eb="4">
      <t>リョコウ</t>
    </rPh>
    <rPh sb="6" eb="7">
      <t>ネン</t>
    </rPh>
    <phoneticPr fontId="2"/>
  </si>
  <si>
    <r>
      <t xml:space="preserve">ALT　児童会役員選挙
</t>
    </r>
    <r>
      <rPr>
        <sz val="7"/>
        <color rgb="FFFF0000"/>
        <rFont val="ＭＳ Ｐゴシック"/>
        <family val="3"/>
        <charset val="128"/>
      </rPr>
      <t>通知表下書き提出</t>
    </r>
    <phoneticPr fontId="2"/>
  </si>
  <si>
    <r>
      <t xml:space="preserve">ALT
交通安全啓発運動
</t>
    </r>
    <r>
      <rPr>
        <sz val="6"/>
        <color rgb="FFFF0000"/>
        <rFont val="ＭＳ Ｐゴシック"/>
        <family val="3"/>
        <charset val="128"/>
      </rPr>
      <t>通知表完成提出</t>
    </r>
    <rPh sb="4" eb="6">
      <t>コウツウ</t>
    </rPh>
    <rPh sb="6" eb="8">
      <t>アンゼン</t>
    </rPh>
    <rPh sb="8" eb="10">
      <t>ケイハツ</t>
    </rPh>
    <rPh sb="10" eb="12">
      <t>ウンドウ</t>
    </rPh>
    <rPh sb="13" eb="16">
      <t>ツウチヒョウ</t>
    </rPh>
    <rPh sb="16" eb="18">
      <t>カンセイ</t>
    </rPh>
    <rPh sb="18" eb="20">
      <t>テイシュツ</t>
    </rPh>
    <phoneticPr fontId="2"/>
  </si>
  <si>
    <t>ALT
交通安全啓発運動予備日</t>
    <phoneticPr fontId="2"/>
  </si>
  <si>
    <t>ALT</t>
    <phoneticPr fontId="2"/>
  </si>
  <si>
    <t>ALT
カーリング1年</t>
    <rPh sb="10" eb="11">
      <t>ネン</t>
    </rPh>
    <phoneticPr fontId="2"/>
  </si>
  <si>
    <t>ALT
カーリング2年</t>
    <phoneticPr fontId="2"/>
  </si>
  <si>
    <t>ALT</t>
    <phoneticPr fontId="2"/>
  </si>
  <si>
    <t>ALT</t>
    <phoneticPr fontId="2"/>
  </si>
  <si>
    <t>ALT
清掃強化日</t>
    <rPh sb="4" eb="6">
      <t>セイソウ</t>
    </rPh>
    <rPh sb="6" eb="8">
      <t>キョウカ</t>
    </rPh>
    <rPh sb="8" eb="9">
      <t>ビ</t>
    </rPh>
    <phoneticPr fontId="2"/>
  </si>
  <si>
    <t>ALT
学校運営協議会③</t>
    <rPh sb="4" eb="6">
      <t>ガッコウ</t>
    </rPh>
    <rPh sb="6" eb="8">
      <t>ウンエイ</t>
    </rPh>
    <rPh sb="8" eb="11">
      <t>キョウギカイ</t>
    </rPh>
    <phoneticPr fontId="2"/>
  </si>
  <si>
    <t>ALT
一日入学</t>
    <rPh sb="4" eb="6">
      <t>イチニチ</t>
    </rPh>
    <rPh sb="6" eb="8">
      <t>ニュウガク</t>
    </rPh>
    <phoneticPr fontId="2"/>
  </si>
  <si>
    <t>ALT
委員会後⑥（反省）</t>
    <phoneticPr fontId="2"/>
  </si>
  <si>
    <t>ALT</t>
    <phoneticPr fontId="2"/>
  </si>
  <si>
    <t>ALT</t>
    <phoneticPr fontId="2"/>
  </si>
  <si>
    <t>ALT
式場設営　清掃強化日</t>
    <rPh sb="4" eb="6">
      <t>シキジョウ</t>
    </rPh>
    <rPh sb="6" eb="8">
      <t>セツエイ</t>
    </rPh>
    <phoneticPr fontId="2"/>
  </si>
  <si>
    <r>
      <t>職員会議③</t>
    </r>
    <r>
      <rPr>
        <sz val="6"/>
        <rFont val="ＭＳ Ｐゴシック"/>
        <family val="3"/>
        <charset val="128"/>
      </rPr>
      <t xml:space="preserve">〈特別日課〉
</t>
    </r>
    <phoneticPr fontId="2"/>
  </si>
  <si>
    <t>書写</t>
    <rPh sb="0" eb="2">
      <t>ショシャ</t>
    </rPh>
    <phoneticPr fontId="2"/>
  </si>
  <si>
    <t>〈特別日課〉</t>
    <phoneticPr fontId="2"/>
  </si>
  <si>
    <t>１年給食開始　ALT
視力・聴力検査（2･5･6年）</t>
    <phoneticPr fontId="2"/>
  </si>
  <si>
    <t>委員会前②　</t>
    <rPh sb="0" eb="3">
      <t>イインカイ</t>
    </rPh>
    <rPh sb="3" eb="4">
      <t>ゼン</t>
    </rPh>
    <phoneticPr fontId="2"/>
  </si>
  <si>
    <t>朝会　ALT</t>
    <rPh sb="0" eb="2">
      <t>チョウカイ</t>
    </rPh>
    <phoneticPr fontId="2"/>
  </si>
  <si>
    <r>
      <t xml:space="preserve">校外班集会・集団下校
尿検査　ALT　
</t>
    </r>
    <r>
      <rPr>
        <sz val="6"/>
        <color rgb="FF00B050"/>
        <rFont val="ＭＳ Ｐゴシック"/>
        <family val="3"/>
        <charset val="128"/>
      </rPr>
      <t>本部交流保護者説明会　</t>
    </r>
    <rPh sb="11" eb="14">
      <t>ニョウケンサ</t>
    </rPh>
    <phoneticPr fontId="2"/>
  </si>
  <si>
    <t>チャレンジタイム
クリーン作戦</t>
    <rPh sb="13" eb="15">
      <t>サクセン</t>
    </rPh>
    <phoneticPr fontId="2"/>
  </si>
  <si>
    <t>委員会前③
PTA合同役員会</t>
    <rPh sb="9" eb="11">
      <t>ゴウドウ</t>
    </rPh>
    <rPh sb="11" eb="14">
      <t>ヤクインカイ</t>
    </rPh>
    <phoneticPr fontId="2"/>
  </si>
  <si>
    <t>運動会係①</t>
    <phoneticPr fontId="2"/>
  </si>
  <si>
    <t>ALT　クラブ活動①</t>
    <phoneticPr fontId="2"/>
  </si>
  <si>
    <r>
      <rPr>
        <sz val="6"/>
        <rFont val="ＭＳ Ｐゴシック"/>
        <family val="3"/>
        <charset val="128"/>
      </rPr>
      <t>４時間授業
運動会後片付け　</t>
    </r>
    <r>
      <rPr>
        <sz val="6"/>
        <color theme="1"/>
        <rFont val="ＭＳ Ｐゴシック"/>
        <family val="3"/>
        <charset val="128"/>
      </rPr>
      <t>　ALT</t>
    </r>
    <rPh sb="1" eb="3">
      <t>ジカン</t>
    </rPh>
    <rPh sb="3" eb="5">
      <t>ジュギョウ</t>
    </rPh>
    <rPh sb="6" eb="9">
      <t>ウンドウカイ</t>
    </rPh>
    <rPh sb="9" eb="12">
      <t>アトカタヅ</t>
    </rPh>
    <phoneticPr fontId="2"/>
  </si>
  <si>
    <t>〈特別日課〉　</t>
    <rPh sb="1" eb="3">
      <t>トクベツ</t>
    </rPh>
    <rPh sb="3" eb="5">
      <t>ニッカ</t>
    </rPh>
    <phoneticPr fontId="2"/>
  </si>
  <si>
    <t>朝会　チャレンジタイム</t>
    <rPh sb="0" eb="2">
      <t>チョウカイ</t>
    </rPh>
    <phoneticPr fontId="2"/>
  </si>
  <si>
    <t>カヌー6年予備日</t>
    <phoneticPr fontId="2"/>
  </si>
  <si>
    <t>ALT　清掃強化日   
中学校1日体験入学</t>
    <rPh sb="4" eb="6">
      <t>セイソウ</t>
    </rPh>
    <rPh sb="6" eb="8">
      <t>キョウカ</t>
    </rPh>
    <rPh sb="8" eb="9">
      <t>ビ</t>
    </rPh>
    <rPh sb="13" eb="16">
      <t>チュウガッコウ</t>
    </rPh>
    <rPh sb="17" eb="18">
      <t>ニチ</t>
    </rPh>
    <rPh sb="18" eb="22">
      <t>タイケンニュウガク</t>
    </rPh>
    <phoneticPr fontId="2"/>
  </si>
  <si>
    <t>落合八幡神社祭3時間</t>
    <rPh sb="0" eb="2">
      <t>オチアイ</t>
    </rPh>
    <rPh sb="2" eb="4">
      <t>ハチマン</t>
    </rPh>
    <rPh sb="4" eb="7">
      <t>ジンジャサイ</t>
    </rPh>
    <rPh sb="8" eb="10">
      <t>ジカン</t>
    </rPh>
    <phoneticPr fontId="2"/>
  </si>
  <si>
    <t>1学期終業式</t>
    <phoneticPr fontId="2"/>
  </si>
  <si>
    <t>スポーツの日</t>
    <rPh sb="5" eb="6">
      <t>ヒ</t>
    </rPh>
    <phoneticPr fontId="2"/>
  </si>
  <si>
    <t>ＣＳ事業ラジオ体操
子ども朝活②</t>
    <rPh sb="2" eb="4">
      <t>ジギョウ</t>
    </rPh>
    <rPh sb="7" eb="9">
      <t>タイソウ</t>
    </rPh>
    <rPh sb="10" eb="11">
      <t>コ</t>
    </rPh>
    <rPh sb="13" eb="15">
      <t>アサカツ</t>
    </rPh>
    <phoneticPr fontId="2"/>
  </si>
  <si>
    <t>ＣＳ事業ラジオ体操
子ども朝活③</t>
    <rPh sb="2" eb="4">
      <t>ジギョウ</t>
    </rPh>
    <rPh sb="7" eb="9">
      <t>タイソウ</t>
    </rPh>
    <rPh sb="10" eb="11">
      <t>コ</t>
    </rPh>
    <rPh sb="13" eb="15">
      <t>アサカツ</t>
    </rPh>
    <phoneticPr fontId="2"/>
  </si>
  <si>
    <t>午前授業　　　　　　　</t>
    <rPh sb="0" eb="2">
      <t>ゴゼン</t>
    </rPh>
    <rPh sb="2" eb="4">
      <t>ジュギョウ</t>
    </rPh>
    <phoneticPr fontId="2"/>
  </si>
  <si>
    <t>ALT　〈特別日課〉</t>
    <rPh sb="5" eb="7">
      <t>トクベツ</t>
    </rPh>
    <rPh sb="7" eb="9">
      <t>ニッカ</t>
    </rPh>
    <phoneticPr fontId="2"/>
  </si>
  <si>
    <t>〈1～3年４時間授業〉
クラブ活動⑤⑥(ロング）　</t>
    <rPh sb="6" eb="8">
      <t>ジカン</t>
    </rPh>
    <rPh sb="8" eb="10">
      <t>ジュギョウ</t>
    </rPh>
    <rPh sb="15" eb="17">
      <t>カツドウ</t>
    </rPh>
    <phoneticPr fontId="2"/>
  </si>
  <si>
    <t xml:space="preserve">ALT　チャレンジタイム   </t>
    <phoneticPr fontId="2"/>
  </si>
  <si>
    <t>2学期始業式　
夏休み校内作品展（２７日）</t>
    <rPh sb="8" eb="10">
      <t>ナツヤス</t>
    </rPh>
    <rPh sb="11" eb="13">
      <t>コウナイ</t>
    </rPh>
    <rPh sb="13" eb="16">
      <t>サクヒンテン</t>
    </rPh>
    <rPh sb="19" eb="20">
      <t>ニチ</t>
    </rPh>
    <phoneticPr fontId="2"/>
  </si>
  <si>
    <t>委員会前⑦（反省）</t>
    <phoneticPr fontId="2"/>
  </si>
  <si>
    <t>ALT　避難訓練</t>
    <rPh sb="4" eb="6">
      <t>ヒナン</t>
    </rPh>
    <rPh sb="6" eb="8">
      <t>クンレン</t>
    </rPh>
    <phoneticPr fontId="2"/>
  </si>
  <si>
    <t>発表朝会（５年）　マラソン記録会</t>
    <rPh sb="0" eb="2">
      <t>ハッピョウ</t>
    </rPh>
    <rPh sb="2" eb="4">
      <t>チョウカイ</t>
    </rPh>
    <rPh sb="6" eb="7">
      <t>ネン</t>
    </rPh>
    <rPh sb="13" eb="16">
      <t>キロクカイ</t>
    </rPh>
    <phoneticPr fontId="2"/>
  </si>
  <si>
    <t>ALT　児童会役員選挙</t>
    <phoneticPr fontId="2"/>
  </si>
  <si>
    <r>
      <rPr>
        <sz val="6"/>
        <rFont val="ＭＳ Ｐゴシック"/>
        <family val="3"/>
        <charset val="128"/>
      </rPr>
      <t>チャレンジタイム　
マラソン記録会予備日</t>
    </r>
    <r>
      <rPr>
        <sz val="7"/>
        <rFont val="ＭＳ Ｐゴシック"/>
        <family val="3"/>
        <charset val="128"/>
      </rPr>
      <t>　　　　　　　　</t>
    </r>
    <rPh sb="14" eb="16">
      <t>キロク</t>
    </rPh>
    <rPh sb="16" eb="17">
      <t>カイ</t>
    </rPh>
    <rPh sb="17" eb="20">
      <t>ヨビビ</t>
    </rPh>
    <phoneticPr fontId="2"/>
  </si>
  <si>
    <t>ALT
交通安全啓発運動</t>
    <rPh sb="4" eb="6">
      <t>コウツウ</t>
    </rPh>
    <rPh sb="6" eb="8">
      <t>アンゼン</t>
    </rPh>
    <rPh sb="8" eb="10">
      <t>ケイハツ</t>
    </rPh>
    <rPh sb="10" eb="12">
      <t>ウンドウ</t>
    </rPh>
    <phoneticPr fontId="2"/>
  </si>
  <si>
    <t>土曜授業　地域参観日
ファイナルチャレンジ</t>
    <rPh sb="0" eb="2">
      <t>ドヨウ</t>
    </rPh>
    <rPh sb="2" eb="4">
      <t>ジュギョウ</t>
    </rPh>
    <rPh sb="5" eb="7">
      <t>チイキ</t>
    </rPh>
    <rPh sb="7" eb="10">
      <t>サンカンビ</t>
    </rPh>
    <phoneticPr fontId="2"/>
  </si>
  <si>
    <t>土曜授業
小中学生作品展（~11/13）</t>
    <rPh sb="0" eb="2">
      <t>ドヨウ</t>
    </rPh>
    <rPh sb="2" eb="4">
      <t>ジュギョウ</t>
    </rPh>
    <rPh sb="5" eb="9">
      <t>ショウチュウガクセイ</t>
    </rPh>
    <rPh sb="9" eb="12">
      <t>サクヒンテン</t>
    </rPh>
    <phoneticPr fontId="2"/>
  </si>
  <si>
    <r>
      <t xml:space="preserve">朝会  </t>
    </r>
    <r>
      <rPr>
        <sz val="5"/>
        <rFont val="ＭＳ Ｐゴシック"/>
        <family val="3"/>
        <charset val="128"/>
      </rPr>
      <t xml:space="preserve"> </t>
    </r>
    <r>
      <rPr>
        <sz val="6"/>
        <rFont val="ＭＳ Ｐゴシック"/>
        <family val="3"/>
        <charset val="128"/>
      </rPr>
      <t>教育相談（５時間）</t>
    </r>
    <rPh sb="0" eb="2">
      <t>チョウカイ</t>
    </rPh>
    <rPh sb="5" eb="7">
      <t>キョウイク</t>
    </rPh>
    <rPh sb="7" eb="9">
      <t>ソウダン</t>
    </rPh>
    <rPh sb="11" eb="13">
      <t>ジカン</t>
    </rPh>
    <phoneticPr fontId="2"/>
  </si>
  <si>
    <t xml:space="preserve">出前学芸会　
チャレンジタイム   </t>
    <rPh sb="0" eb="2">
      <t>デマエ</t>
    </rPh>
    <rPh sb="2" eb="5">
      <t>ガクゲイカイ</t>
    </rPh>
    <phoneticPr fontId="2"/>
  </si>
  <si>
    <t>カーリング3・4年</t>
    <rPh sb="8" eb="9">
      <t>ネン</t>
    </rPh>
    <phoneticPr fontId="2"/>
  </si>
  <si>
    <t>午前授業</t>
    <rPh sb="0" eb="2">
      <t>ゴゼン</t>
    </rPh>
    <rPh sb="2" eb="4">
      <t>ジュギョウ</t>
    </rPh>
    <phoneticPr fontId="2"/>
  </si>
  <si>
    <t>火</t>
    <phoneticPr fontId="2"/>
  </si>
  <si>
    <t>朝会　集合学習②
チャレンジタイム　</t>
    <rPh sb="0" eb="2">
      <t>チョウカイ</t>
    </rPh>
    <rPh sb="3" eb="5">
      <t>シュウゴウ</t>
    </rPh>
    <rPh sb="5" eb="7">
      <t>ガクシュウ</t>
    </rPh>
    <phoneticPr fontId="2"/>
  </si>
  <si>
    <t>朝会　安全点検日　ALT</t>
    <rPh sb="0" eb="2">
      <t>チョウカイトクシ</t>
    </rPh>
    <phoneticPr fontId="2"/>
  </si>
  <si>
    <t>委員会後④</t>
    <phoneticPr fontId="2"/>
  </si>
  <si>
    <t>２学期終業式</t>
    <rPh sb="1" eb="3">
      <t>ガッキ</t>
    </rPh>
    <rPh sb="3" eb="6">
      <t>シュウギョウシキ</t>
    </rPh>
    <phoneticPr fontId="2"/>
  </si>
  <si>
    <t>３学期始業式</t>
    <phoneticPr fontId="2"/>
  </si>
  <si>
    <t>〈特別日課〉　ALT</t>
    <rPh sb="1" eb="3">
      <t>トクベツ</t>
    </rPh>
    <rPh sb="3" eb="5">
      <t>ニッカ</t>
    </rPh>
    <phoneticPr fontId="2"/>
  </si>
  <si>
    <t>学力テスト　　　　　　　　　　
チャレンジタイム</t>
    <rPh sb="0" eb="2">
      <t>ガクリョク</t>
    </rPh>
    <phoneticPr fontId="2"/>
  </si>
  <si>
    <t>朝会　
避難訓練（冬）</t>
    <rPh sb="0" eb="2">
      <t>チョウカイ</t>
    </rPh>
    <phoneticPr fontId="2"/>
  </si>
  <si>
    <t xml:space="preserve">チャレンジタイム
避難訓練予備日   </t>
    <phoneticPr fontId="2"/>
  </si>
  <si>
    <t>スキー学習予備日</t>
    <rPh sb="3" eb="5">
      <t>ガクシュウ</t>
    </rPh>
    <rPh sb="5" eb="8">
      <t>ヨビビ</t>
    </rPh>
    <phoneticPr fontId="2"/>
  </si>
  <si>
    <t>集合学習③（５・６年）
中学校１日入学　ALT　</t>
    <phoneticPr fontId="2"/>
  </si>
  <si>
    <t xml:space="preserve">チャレンジタイム   </t>
    <phoneticPr fontId="2"/>
  </si>
  <si>
    <t>前期児童会役員選挙</t>
    <phoneticPr fontId="2"/>
  </si>
  <si>
    <t>修了式・離任式</t>
    <rPh sb="0" eb="2">
      <t>シュウリョウ</t>
    </rPh>
    <rPh sb="2" eb="3">
      <t>シキ</t>
    </rPh>
    <rPh sb="4" eb="6">
      <t>リニン</t>
    </rPh>
    <rPh sb="6" eb="7">
      <t>シキ</t>
    </rPh>
    <phoneticPr fontId="2"/>
  </si>
  <si>
    <t>ALT　清掃強化日</t>
    <rPh sb="4" eb="6">
      <t>セイソウ</t>
    </rPh>
    <phoneticPr fontId="2"/>
  </si>
  <si>
    <t>体育館使用停止（～19日）</t>
    <rPh sb="0" eb="3">
      <t>タイイクカン</t>
    </rPh>
    <rPh sb="3" eb="5">
      <t>シヨウ</t>
    </rPh>
    <rPh sb="5" eb="7">
      <t>テイシ</t>
    </rPh>
    <rPh sb="11" eb="12">
      <t>ニチ</t>
    </rPh>
    <phoneticPr fontId="2"/>
  </si>
  <si>
    <t>○</t>
    <phoneticPr fontId="2"/>
  </si>
  <si>
    <t>町へき複・町教研研究大会
〈午前授業〉</t>
    <rPh sb="0" eb="1">
      <t>チョウ</t>
    </rPh>
    <rPh sb="3" eb="4">
      <t>フク</t>
    </rPh>
    <rPh sb="5" eb="8">
      <t>チョウキョウケン</t>
    </rPh>
    <rPh sb="8" eb="12">
      <t>ケンキュウタイカイ</t>
    </rPh>
    <rPh sb="14" eb="16">
      <t>ゴゼン</t>
    </rPh>
    <rPh sb="16" eb="18">
      <t>ジュギョウ</t>
    </rPh>
    <phoneticPr fontId="2"/>
  </si>
  <si>
    <t>◎</t>
    <phoneticPr fontId="2"/>
  </si>
  <si>
    <t>○</t>
    <phoneticPr fontId="2"/>
  </si>
  <si>
    <t>○</t>
    <phoneticPr fontId="2"/>
  </si>
  <si>
    <t>○</t>
    <phoneticPr fontId="2"/>
  </si>
  <si>
    <t>児</t>
    <rPh sb="0" eb="1">
      <t>ジ</t>
    </rPh>
    <phoneticPr fontId="2"/>
  </si>
  <si>
    <t>行</t>
    <rPh sb="0" eb="1">
      <t>ギョウ</t>
    </rPh>
    <phoneticPr fontId="2"/>
  </si>
  <si>
    <t>○</t>
    <phoneticPr fontId="2"/>
  </si>
  <si>
    <t>校外班集会・集団下校
チャレンジタイム</t>
    <rPh sb="0" eb="2">
      <t>コウガイ</t>
    </rPh>
    <rPh sb="2" eb="3">
      <t>ハン</t>
    </rPh>
    <rPh sb="3" eb="5">
      <t>シュウカイ</t>
    </rPh>
    <rPh sb="6" eb="8">
      <t>シュウダン</t>
    </rPh>
    <rPh sb="8" eb="10">
      <t>ゲコウ</t>
    </rPh>
    <phoneticPr fontId="2"/>
  </si>
  <si>
    <t>夏期休業（～8/17）
海の日</t>
    <rPh sb="0" eb="4">
      <t>カキキュウギョウ</t>
    </rPh>
    <rPh sb="12" eb="13">
      <t>ウミ</t>
    </rPh>
    <rPh sb="14" eb="15">
      <t>ヒ</t>
    </rPh>
    <phoneticPr fontId="2"/>
  </si>
  <si>
    <t>６年本部町親善交流（～7/3）</t>
    <rPh sb="2" eb="5">
      <t>モトブチョウ</t>
    </rPh>
    <rPh sb="5" eb="7">
      <t>シンゼン</t>
    </rPh>
    <phoneticPr fontId="2"/>
  </si>
  <si>
    <t>冬季休業（～1/18）</t>
    <rPh sb="0" eb="2">
      <t>トウキ</t>
    </rPh>
    <rPh sb="2" eb="4">
      <t>キュウギョウ</t>
    </rPh>
    <phoneticPr fontId="2"/>
  </si>
  <si>
    <t>６年沖縄交流（～7/2）</t>
    <phoneticPr fontId="2"/>
  </si>
  <si>
    <r>
      <rPr>
        <sz val="7"/>
        <rFont val="ＭＳ Ｐゴシック"/>
        <family val="3"/>
        <charset val="128"/>
      </rPr>
      <t>ALT　運動会係②</t>
    </r>
    <r>
      <rPr>
        <sz val="7"/>
        <color rgb="FF009900"/>
        <rFont val="ＭＳ Ｐゴシック"/>
        <family val="3"/>
        <charset val="128"/>
      </rPr>
      <t xml:space="preserve">
本部事前研①（６年）</t>
    </r>
    <rPh sb="4" eb="7">
      <t>ウンドウカイ</t>
    </rPh>
    <rPh sb="7" eb="8">
      <t>カカリ</t>
    </rPh>
    <rPh sb="10" eb="12">
      <t>モトブ</t>
    </rPh>
    <rPh sb="12" eb="14">
      <t>ジゼン</t>
    </rPh>
    <rPh sb="14" eb="15">
      <t>ケン</t>
    </rPh>
    <rPh sb="18" eb="19">
      <t>ネン</t>
    </rPh>
    <phoneticPr fontId="2"/>
  </si>
  <si>
    <r>
      <t xml:space="preserve">委員会前②　
</t>
    </r>
    <r>
      <rPr>
        <sz val="5"/>
        <color theme="3" tint="-0.249977111117893"/>
        <rFont val="ＭＳ Ｐゴシック"/>
        <family val="3"/>
        <charset val="128"/>
      </rPr>
      <t>初任段階教諭研校長連絡協議会
副読本編集委員会</t>
    </r>
    <rPh sb="0" eb="3">
      <t>イインカイ</t>
    </rPh>
    <rPh sb="3" eb="4">
      <t>ゼン</t>
    </rPh>
    <rPh sb="7" eb="9">
      <t>ショニン</t>
    </rPh>
    <rPh sb="9" eb="11">
      <t>ダンカイ</t>
    </rPh>
    <rPh sb="11" eb="13">
      <t>キョウユ</t>
    </rPh>
    <rPh sb="13" eb="14">
      <t>ケン</t>
    </rPh>
    <rPh sb="14" eb="16">
      <t>コウチョウ</t>
    </rPh>
    <rPh sb="16" eb="18">
      <t>レンラク</t>
    </rPh>
    <rPh sb="18" eb="21">
      <t>キョウギカイ</t>
    </rPh>
    <rPh sb="22" eb="25">
      <t>フクドクホン</t>
    </rPh>
    <rPh sb="25" eb="27">
      <t>ヘンシュウ</t>
    </rPh>
    <rPh sb="27" eb="30">
      <t>イインカイ</t>
    </rPh>
    <phoneticPr fontId="2"/>
  </si>
  <si>
    <r>
      <t xml:space="preserve">委員会前③
PTA合同役員会
</t>
    </r>
    <r>
      <rPr>
        <sz val="7"/>
        <color theme="3" tint="-0.249977111117893"/>
        <rFont val="ＭＳ Ｐゴシック"/>
        <family val="3"/>
        <charset val="128"/>
      </rPr>
      <t>町教研役員会①</t>
    </r>
    <rPh sb="9" eb="11">
      <t>ゴウドウ</t>
    </rPh>
    <rPh sb="11" eb="14">
      <t>ヤクインカイ</t>
    </rPh>
    <rPh sb="15" eb="16">
      <t>チョウ</t>
    </rPh>
    <rPh sb="16" eb="18">
      <t>キョウケン</t>
    </rPh>
    <rPh sb="18" eb="21">
      <t>ヤクインカイ</t>
    </rPh>
    <phoneticPr fontId="2"/>
  </si>
  <si>
    <r>
      <t xml:space="preserve">校外班集会・集団下校　尿検査回収
</t>
    </r>
    <r>
      <rPr>
        <sz val="4"/>
        <color theme="3" tint="-0.249977111117893"/>
        <rFont val="ＭＳ Ｐゴシック"/>
        <family val="3"/>
        <charset val="128"/>
      </rPr>
      <t>町特別支援連絡協議会総会・専門家チーム研修➀</t>
    </r>
    <r>
      <rPr>
        <sz val="4"/>
        <rFont val="ＭＳ Ｐゴシック"/>
        <family val="3"/>
        <charset val="128"/>
      </rPr>
      <t>　</t>
    </r>
    <r>
      <rPr>
        <sz val="4"/>
        <color rgb="FF00B050"/>
        <rFont val="ＭＳ Ｐゴシック"/>
        <family val="3"/>
        <charset val="128"/>
      </rPr>
      <t xml:space="preserve">本部交流保護者説明会
</t>
    </r>
    <r>
      <rPr>
        <sz val="4"/>
        <color theme="1"/>
        <rFont val="ＭＳ Ｐゴシック"/>
        <family val="3"/>
        <charset val="128"/>
      </rPr>
      <t>ALT</t>
    </r>
    <rPh sb="11" eb="14">
      <t>ニョウケンサ</t>
    </rPh>
    <rPh sb="14" eb="16">
      <t>カイシュウ</t>
    </rPh>
    <rPh sb="17" eb="18">
      <t>チョウ</t>
    </rPh>
    <rPh sb="18" eb="20">
      <t>トクベツ</t>
    </rPh>
    <rPh sb="20" eb="22">
      <t>シエン</t>
    </rPh>
    <rPh sb="22" eb="24">
      <t>レンラク</t>
    </rPh>
    <rPh sb="24" eb="27">
      <t>キョウギカイ</t>
    </rPh>
    <rPh sb="27" eb="29">
      <t>ソウカイ</t>
    </rPh>
    <rPh sb="30" eb="33">
      <t>センモンカ</t>
    </rPh>
    <rPh sb="36" eb="38">
      <t>ケンシュウ</t>
    </rPh>
    <phoneticPr fontId="2"/>
  </si>
  <si>
    <r>
      <rPr>
        <sz val="7"/>
        <rFont val="ＭＳ Ｐゴシック"/>
        <family val="3"/>
        <charset val="128"/>
      </rPr>
      <t>運動会係①</t>
    </r>
    <r>
      <rPr>
        <sz val="7"/>
        <color theme="4" tint="-0.249977111117893"/>
        <rFont val="ＭＳ Ｐゴシック"/>
        <family val="3"/>
        <charset val="128"/>
      </rPr>
      <t xml:space="preserve">
</t>
    </r>
    <r>
      <rPr>
        <sz val="7"/>
        <color theme="3" tint="-0.249977111117893"/>
        <rFont val="ＭＳ Ｐゴシック"/>
        <family val="3"/>
        <charset val="128"/>
      </rPr>
      <t>へき複集合指導部会</t>
    </r>
    <rPh sb="8" eb="9">
      <t>フク</t>
    </rPh>
    <rPh sb="9" eb="11">
      <t>シュウゴウ</t>
    </rPh>
    <rPh sb="11" eb="13">
      <t>シドウ</t>
    </rPh>
    <rPh sb="13" eb="15">
      <t>ブカイ</t>
    </rPh>
    <phoneticPr fontId="2"/>
  </si>
  <si>
    <r>
      <t xml:space="preserve">ALT
</t>
    </r>
    <r>
      <rPr>
        <sz val="7"/>
        <color theme="3" tint="-0.249977111117893"/>
        <rFont val="ＭＳ Ｐゴシック"/>
        <family val="3"/>
        <charset val="128"/>
      </rPr>
      <t>互助会レクリエーション</t>
    </r>
    <rPh sb="4" eb="7">
      <t>ゴジョカイ</t>
    </rPh>
    <phoneticPr fontId="2"/>
  </si>
  <si>
    <r>
      <rPr>
        <sz val="5"/>
        <rFont val="ＭＳ Ｐゴシック"/>
        <family val="3"/>
        <charset val="128"/>
      </rPr>
      <t>〈1～3年４時間授業〉　クラブ活動⑤⑥(ロング）　教育実習開始（～9/18）</t>
    </r>
    <r>
      <rPr>
        <sz val="5"/>
        <color rgb="FFFF0000"/>
        <rFont val="ＭＳ Ｐゴシック"/>
        <family val="3"/>
        <charset val="128"/>
      </rPr>
      <t>　</t>
    </r>
    <r>
      <rPr>
        <sz val="5"/>
        <color theme="3" tint="-0.249977111117893"/>
        <rFont val="ＭＳ Ｐゴシック"/>
        <family val="3"/>
        <charset val="128"/>
      </rPr>
      <t>管内教頭会南部地区研</t>
    </r>
    <rPh sb="6" eb="8">
      <t>ジカン</t>
    </rPh>
    <rPh sb="8" eb="10">
      <t>ジュギョウ</t>
    </rPh>
    <rPh sb="15" eb="17">
      <t>カツドウ</t>
    </rPh>
    <rPh sb="25" eb="27">
      <t>キョウイク</t>
    </rPh>
    <rPh sb="27" eb="29">
      <t>ジッシュウ</t>
    </rPh>
    <rPh sb="29" eb="31">
      <t>カイシ</t>
    </rPh>
    <rPh sb="39" eb="41">
      <t>カンナイ</t>
    </rPh>
    <rPh sb="41" eb="43">
      <t>キョウトウ</t>
    </rPh>
    <rPh sb="43" eb="44">
      <t>カイ</t>
    </rPh>
    <rPh sb="44" eb="46">
      <t>ナンブ</t>
    </rPh>
    <rPh sb="46" eb="49">
      <t>チクケン</t>
    </rPh>
    <phoneticPr fontId="2"/>
  </si>
  <si>
    <r>
      <t xml:space="preserve">午前授業　　　　　　　
</t>
    </r>
    <r>
      <rPr>
        <sz val="7"/>
        <color theme="3" tint="-0.249977111117893"/>
        <rFont val="ＭＳ Ｐゴシック"/>
        <family val="3"/>
        <charset val="128"/>
      </rPr>
      <t>Ｃブロ研③</t>
    </r>
    <rPh sb="0" eb="2">
      <t>ゴゼン</t>
    </rPh>
    <rPh sb="2" eb="4">
      <t>ジュギョウ</t>
    </rPh>
    <phoneticPr fontId="2"/>
  </si>
  <si>
    <r>
      <rPr>
        <sz val="7"/>
        <rFont val="ＭＳ Ｐゴシック"/>
        <family val="3"/>
        <charset val="128"/>
      </rPr>
      <t>ALT　避難訓練</t>
    </r>
    <r>
      <rPr>
        <sz val="7"/>
        <color rgb="FF0070C0"/>
        <rFont val="ＭＳ Ｐゴシック"/>
        <family val="3"/>
        <charset val="128"/>
      </rPr>
      <t xml:space="preserve">
</t>
    </r>
    <r>
      <rPr>
        <sz val="7"/>
        <color theme="3" tint="-0.249977111117893"/>
        <rFont val="ＭＳ Ｐゴシック"/>
        <family val="3"/>
        <charset val="128"/>
      </rPr>
      <t>町教研役員会②</t>
    </r>
    <rPh sb="4" eb="6">
      <t>ヒナン</t>
    </rPh>
    <rPh sb="6" eb="8">
      <t>クンレン</t>
    </rPh>
    <rPh sb="9" eb="12">
      <t>チョウキョウケン</t>
    </rPh>
    <rPh sb="12" eb="15">
      <t>ヤクインカイ</t>
    </rPh>
    <phoneticPr fontId="2"/>
  </si>
  <si>
    <r>
      <t xml:space="preserve">発表朝会（５年）　マラソン記録会
僻地実習受け入れ
</t>
    </r>
    <r>
      <rPr>
        <sz val="5"/>
        <color theme="3" tint="-0.249977111117893"/>
        <rFont val="ＭＳ Ｐゴシック"/>
        <family val="3"/>
        <charset val="128"/>
      </rPr>
      <t>小中高連携協議会</t>
    </r>
    <rPh sb="0" eb="2">
      <t>ハッピョウ</t>
    </rPh>
    <rPh sb="2" eb="4">
      <t>チョウカイ</t>
    </rPh>
    <rPh sb="6" eb="7">
      <t>ネン</t>
    </rPh>
    <rPh sb="13" eb="16">
      <t>キロクカイ</t>
    </rPh>
    <rPh sb="17" eb="21">
      <t>ヘキチジッシュウ</t>
    </rPh>
    <rPh sb="21" eb="22">
      <t>ウ</t>
    </rPh>
    <rPh sb="23" eb="24">
      <t>イ</t>
    </rPh>
    <rPh sb="26" eb="29">
      <t>ショウチュウコウ</t>
    </rPh>
    <rPh sb="29" eb="31">
      <t>レンケイ</t>
    </rPh>
    <rPh sb="31" eb="34">
      <t>キョウギカイ</t>
    </rPh>
    <phoneticPr fontId="2"/>
  </si>
  <si>
    <t>研修⑪ 　チャレンジタイム　
マラソン記録会予備日　　　　　　　　</t>
    <rPh sb="0" eb="2">
      <t>ケンシュウ</t>
    </rPh>
    <rPh sb="19" eb="21">
      <t>キロク</t>
    </rPh>
    <rPh sb="21" eb="22">
      <t>カイ</t>
    </rPh>
    <rPh sb="22" eb="25">
      <t>ヨビビ</t>
    </rPh>
    <phoneticPr fontId="2"/>
  </si>
  <si>
    <r>
      <t>ALT</t>
    </r>
    <r>
      <rPr>
        <sz val="6"/>
        <color theme="3" tint="-0.249977111117893"/>
        <rFont val="ＭＳ Ｐゴシック"/>
        <family val="3"/>
        <charset val="128"/>
      </rPr>
      <t>　道公教帯広大会</t>
    </r>
    <r>
      <rPr>
        <sz val="6"/>
        <rFont val="ＭＳ Ｐゴシック"/>
        <family val="3"/>
        <charset val="128"/>
      </rPr>
      <t xml:space="preserve">
実習生離任式
</t>
    </r>
    <rPh sb="4" eb="6">
      <t>ドウコウ</t>
    </rPh>
    <rPh sb="6" eb="7">
      <t>キョウ</t>
    </rPh>
    <rPh sb="7" eb="9">
      <t>オビヒロ</t>
    </rPh>
    <rPh sb="9" eb="11">
      <t>タイカイ</t>
    </rPh>
    <rPh sb="12" eb="15">
      <t>ジッシュウセイ</t>
    </rPh>
    <rPh sb="15" eb="18">
      <t>リニンシキ</t>
    </rPh>
    <phoneticPr fontId="2"/>
  </si>
  <si>
    <r>
      <t xml:space="preserve">ALT
</t>
    </r>
    <r>
      <rPr>
        <sz val="6"/>
        <rFont val="ＭＳ Ｐゴシック"/>
        <family val="3"/>
        <charset val="128"/>
      </rPr>
      <t>カーリング研修〈特別日課〉</t>
    </r>
    <rPh sb="9" eb="11">
      <t>ケンシュウ</t>
    </rPh>
    <rPh sb="12" eb="14">
      <t>トクベツ</t>
    </rPh>
    <rPh sb="14" eb="16">
      <t>ニッカ</t>
    </rPh>
    <phoneticPr fontId="2"/>
  </si>
  <si>
    <r>
      <rPr>
        <sz val="6"/>
        <rFont val="ＭＳ Ｐゴシック"/>
        <family val="3"/>
        <charset val="128"/>
      </rPr>
      <t>職員会議⑭　出前学芸会　　チャレンジタイム</t>
    </r>
    <r>
      <rPr>
        <sz val="7"/>
        <rFont val="ＭＳ Ｐゴシック"/>
        <family val="3"/>
        <charset val="128"/>
      </rPr>
      <t xml:space="preserve">   </t>
    </r>
    <rPh sb="0" eb="2">
      <t>ショクイン</t>
    </rPh>
    <rPh sb="2" eb="4">
      <t>カイギ</t>
    </rPh>
    <rPh sb="6" eb="8">
      <t>デマエ</t>
    </rPh>
    <rPh sb="8" eb="11">
      <t>ガクゲイカイ</t>
    </rPh>
    <phoneticPr fontId="2"/>
  </si>
  <si>
    <r>
      <t xml:space="preserve">ALT
</t>
    </r>
    <r>
      <rPr>
        <sz val="6"/>
        <color theme="3" tint="-0.249977111117893"/>
        <rFont val="ＭＳ Ｐゴシック"/>
        <family val="3"/>
        <charset val="128"/>
      </rPr>
      <t>町生徒指導連絡協議会</t>
    </r>
    <rPh sb="4" eb="5">
      <t>チョウ</t>
    </rPh>
    <rPh sb="5" eb="7">
      <t>セイト</t>
    </rPh>
    <rPh sb="7" eb="9">
      <t>シドウ</t>
    </rPh>
    <rPh sb="9" eb="11">
      <t>レンラク</t>
    </rPh>
    <rPh sb="11" eb="14">
      <t>キョウギカイ</t>
    </rPh>
    <phoneticPr fontId="2"/>
  </si>
  <si>
    <r>
      <rPr>
        <sz val="6"/>
        <rFont val="ＭＳ Ｐゴシック"/>
        <family val="3"/>
        <charset val="128"/>
      </rPr>
      <t>４時間授業　ALT
運動会後片付け　</t>
    </r>
    <r>
      <rPr>
        <sz val="6"/>
        <color theme="4" tint="-0.249977111117893"/>
        <rFont val="ＭＳ Ｐゴシック"/>
        <family val="3"/>
        <charset val="128"/>
      </rPr>
      <t xml:space="preserve">
</t>
    </r>
    <r>
      <rPr>
        <sz val="6"/>
        <color theme="3" tint="-0.249977111117893"/>
        <rFont val="ＭＳ Ｐゴシック"/>
        <family val="3"/>
        <charset val="128"/>
      </rPr>
      <t>Ｃブロ研②</t>
    </r>
    <rPh sb="1" eb="3">
      <t>ジカン</t>
    </rPh>
    <rPh sb="3" eb="5">
      <t>ジュギョウ</t>
    </rPh>
    <rPh sb="10" eb="13">
      <t>ウンドウカイ</t>
    </rPh>
    <rPh sb="13" eb="16">
      <t>アトカタヅ</t>
    </rPh>
    <rPh sb="22" eb="23">
      <t>ケン</t>
    </rPh>
    <phoneticPr fontId="2"/>
  </si>
  <si>
    <r>
      <t xml:space="preserve">朝会　安全点検日　ALT
</t>
    </r>
    <r>
      <rPr>
        <sz val="5"/>
        <color theme="3" tint="-0.249977111117893"/>
        <rFont val="ＭＳ Ｐゴシック"/>
        <family val="3"/>
        <charset val="128"/>
      </rPr>
      <t>町特支連専門家チーム研修③</t>
    </r>
    <rPh sb="0" eb="2">
      <t>チョウカイ</t>
    </rPh>
    <rPh sb="13" eb="14">
      <t>チョウ</t>
    </rPh>
    <rPh sb="14" eb="16">
      <t>トクシ</t>
    </rPh>
    <rPh sb="15" eb="16">
      <t>シ</t>
    </rPh>
    <rPh sb="16" eb="17">
      <t>レン</t>
    </rPh>
    <rPh sb="17" eb="20">
      <t>センモンカ</t>
    </rPh>
    <rPh sb="23" eb="25">
      <t>ケンシュウ</t>
    </rPh>
    <phoneticPr fontId="2"/>
  </si>
  <si>
    <r>
      <t xml:space="preserve">委員会後④
</t>
    </r>
    <r>
      <rPr>
        <sz val="7"/>
        <color theme="3" tint="-0.249977111117893"/>
        <rFont val="ＭＳ Ｐゴシック"/>
        <family val="3"/>
        <charset val="128"/>
      </rPr>
      <t>小中高連携協議会</t>
    </r>
    <rPh sb="6" eb="14">
      <t>ショウチュウコウレンケイキョウギカイ</t>
    </rPh>
    <phoneticPr fontId="2"/>
  </si>
  <si>
    <r>
      <t xml:space="preserve">スキー学習予備日
</t>
    </r>
    <r>
      <rPr>
        <sz val="6"/>
        <color theme="3" tint="-0.249977111117893"/>
        <rFont val="ＭＳ Ｐゴシック"/>
        <family val="3"/>
        <charset val="128"/>
      </rPr>
      <t>上教研ブロック班長会議③</t>
    </r>
    <rPh sb="3" eb="5">
      <t>ガクシュウ</t>
    </rPh>
    <rPh sb="5" eb="8">
      <t>ヨビビ</t>
    </rPh>
    <rPh sb="9" eb="12">
      <t>カミキョウケン</t>
    </rPh>
    <rPh sb="16" eb="18">
      <t>ハンチョウ</t>
    </rPh>
    <rPh sb="18" eb="20">
      <t>カイギ</t>
    </rPh>
    <phoneticPr fontId="2"/>
  </si>
  <si>
    <t>ALT　集合学習③（５・６年）
中学校１日入学　</t>
    <phoneticPr fontId="2"/>
  </si>
  <si>
    <t>町教研・町へき複役員会</t>
    <rPh sb="0" eb="3">
      <t>チョウキョウケン</t>
    </rPh>
    <rPh sb="4" eb="5">
      <t>チョウ</t>
    </rPh>
    <rPh sb="7" eb="8">
      <t>フク</t>
    </rPh>
    <rPh sb="8" eb="11">
      <t>ヤクインカイ</t>
    </rPh>
    <phoneticPr fontId="2"/>
  </si>
  <si>
    <t>修了式・離任式〈３時間〉
職員会議⑳</t>
    <rPh sb="0" eb="2">
      <t>シュウリョウ</t>
    </rPh>
    <rPh sb="2" eb="3">
      <t>シキ</t>
    </rPh>
    <rPh sb="4" eb="6">
      <t>リニン</t>
    </rPh>
    <rPh sb="6" eb="7">
      <t>シキ</t>
    </rPh>
    <rPh sb="9" eb="11">
      <t>ジカン</t>
    </rPh>
    <rPh sb="13" eb="15">
      <t>ショクイン</t>
    </rPh>
    <rPh sb="15" eb="17">
      <t>カイギ</t>
    </rPh>
    <phoneticPr fontId="2"/>
  </si>
  <si>
    <t>第7回卒業式</t>
    <phoneticPr fontId="2"/>
  </si>
  <si>
    <t>令和2年度　　【４月】　　　　　　南富良野小学校年間行事予定表</t>
    <rPh sb="3" eb="5">
      <t>ネンド</t>
    </rPh>
    <rPh sb="9" eb="10">
      <t>ガツ</t>
    </rPh>
    <rPh sb="17" eb="21">
      <t>ミナミフラノ</t>
    </rPh>
    <rPh sb="21" eb="24">
      <t>ショウガッコウ</t>
    </rPh>
    <rPh sb="24" eb="26">
      <t>ネンカン</t>
    </rPh>
    <rPh sb="26" eb="28">
      <t>ギョウジ</t>
    </rPh>
    <rPh sb="28" eb="31">
      <t>ヨテイヒョウ</t>
    </rPh>
    <phoneticPr fontId="2"/>
  </si>
  <si>
    <t>令和2年度　　【５月】　　　　　　南富良野小学校年間行事予定表</t>
    <rPh sb="3" eb="5">
      <t>ネンド</t>
    </rPh>
    <rPh sb="9" eb="10">
      <t>ガツ</t>
    </rPh>
    <rPh sb="17" eb="21">
      <t>ミナミフラノ</t>
    </rPh>
    <rPh sb="21" eb="24">
      <t>ショウガッコウ</t>
    </rPh>
    <rPh sb="24" eb="26">
      <t>ネンカン</t>
    </rPh>
    <rPh sb="26" eb="28">
      <t>ギョウジ</t>
    </rPh>
    <rPh sb="28" eb="31">
      <t>ヨテイヒョウ</t>
    </rPh>
    <phoneticPr fontId="2"/>
  </si>
  <si>
    <t>令和2年度　　【６月】　　　　　　南富良野小学校年間行事予定表</t>
    <rPh sb="3" eb="5">
      <t>ネンド</t>
    </rPh>
    <rPh sb="9" eb="10">
      <t>ガツ</t>
    </rPh>
    <rPh sb="17" eb="21">
      <t>ミナミフラノ</t>
    </rPh>
    <rPh sb="21" eb="24">
      <t>ショウガッコウ</t>
    </rPh>
    <rPh sb="24" eb="26">
      <t>ネンカン</t>
    </rPh>
    <rPh sb="26" eb="28">
      <t>ギョウジ</t>
    </rPh>
    <rPh sb="28" eb="31">
      <t>ヨテイヒョウ</t>
    </rPh>
    <phoneticPr fontId="2"/>
  </si>
  <si>
    <t>令和2年度　　【７月】　　　　　　南富良野小学校年間行事予定表</t>
    <rPh sb="9" eb="10">
      <t>ガツ</t>
    </rPh>
    <rPh sb="17" eb="21">
      <t>ミナミフラノ</t>
    </rPh>
    <rPh sb="21" eb="24">
      <t>ショウガッコウ</t>
    </rPh>
    <rPh sb="24" eb="26">
      <t>ネンカン</t>
    </rPh>
    <rPh sb="26" eb="28">
      <t>ギョウジ</t>
    </rPh>
    <rPh sb="28" eb="31">
      <t>ヨテイヒョウ</t>
    </rPh>
    <phoneticPr fontId="2"/>
  </si>
  <si>
    <t>ALT　マラソンデー
職員会議⑨〈特別日課〉</t>
    <rPh sb="11" eb="13">
      <t>ショクイン</t>
    </rPh>
    <rPh sb="13" eb="15">
      <t>カイギ</t>
    </rPh>
    <rPh sb="17" eb="19">
      <t>トクベツ</t>
    </rPh>
    <rPh sb="19" eb="21">
      <t>ニッカ</t>
    </rPh>
    <phoneticPr fontId="2"/>
  </si>
  <si>
    <t>〈特別日課〉
ALT　マラソンデー</t>
    <rPh sb="1" eb="3">
      <t>トクベツ</t>
    </rPh>
    <rPh sb="3" eb="5">
      <t>ニッカ</t>
    </rPh>
    <phoneticPr fontId="2"/>
  </si>
  <si>
    <t>チャレンジタイム</t>
    <phoneticPr fontId="2"/>
  </si>
  <si>
    <t>土曜授業　</t>
    <rPh sb="0" eb="2">
      <t>ドヨウ</t>
    </rPh>
    <rPh sb="2" eb="4">
      <t>ジュギョウ</t>
    </rPh>
    <phoneticPr fontId="2"/>
  </si>
  <si>
    <r>
      <rPr>
        <sz val="5"/>
        <rFont val="ＭＳ Ｐゴシック"/>
        <family val="3"/>
        <charset val="128"/>
      </rPr>
      <t>全国学力・学習状況調査（延期）</t>
    </r>
    <r>
      <rPr>
        <sz val="6"/>
        <rFont val="ＭＳ Ｐゴシック"/>
        <family val="3"/>
        <charset val="128"/>
      </rPr>
      <t xml:space="preserve">
本部町推進会議</t>
    </r>
    <rPh sb="12" eb="14">
      <t>エンキ</t>
    </rPh>
    <rPh sb="16" eb="19">
      <t>モトブチョウ</t>
    </rPh>
    <rPh sb="19" eb="21">
      <t>スイシン</t>
    </rPh>
    <rPh sb="21" eb="23">
      <t>カイギ</t>
    </rPh>
    <phoneticPr fontId="2"/>
  </si>
  <si>
    <t>○</t>
    <phoneticPr fontId="2"/>
  </si>
  <si>
    <t>交通安全青空教室（1）</t>
    <rPh sb="0" eb="2">
      <t>コウツウ</t>
    </rPh>
    <rPh sb="2" eb="4">
      <t>アンゼン</t>
    </rPh>
    <rPh sb="4" eb="6">
      <t>アオゾラ</t>
    </rPh>
    <rPh sb="6" eb="8">
      <t>キョウシツ</t>
    </rPh>
    <phoneticPr fontId="2"/>
  </si>
  <si>
    <t>○</t>
    <phoneticPr fontId="2"/>
  </si>
  <si>
    <r>
      <rPr>
        <sz val="6"/>
        <color theme="1"/>
        <rFont val="ＭＳ Ｐゴシック"/>
        <family val="3"/>
        <charset val="128"/>
      </rPr>
      <t>二計測</t>
    </r>
    <r>
      <rPr>
        <sz val="6"/>
        <color theme="3" tint="-0.249977111117893"/>
        <rFont val="ＭＳ Ｐゴシック"/>
        <family val="3"/>
        <charset val="128"/>
      </rPr>
      <t>　　</t>
    </r>
    <r>
      <rPr>
        <sz val="6"/>
        <color theme="1"/>
        <rFont val="ＭＳ Ｐゴシック"/>
        <family val="3"/>
        <charset val="128"/>
      </rPr>
      <t>　　　　　　</t>
    </r>
    <phoneticPr fontId="2"/>
  </si>
  <si>
    <t>１年給食開始　ALT
視力・聴力検査（2･5･6年）</t>
    <phoneticPr fontId="2"/>
  </si>
  <si>
    <r>
      <t>委員会前⑦（反省）</t>
    </r>
    <r>
      <rPr>
        <sz val="7"/>
        <color theme="3" tint="-0.249977111117893"/>
        <rFont val="ＭＳ Ｐゴシック"/>
        <family val="3"/>
        <charset val="128"/>
      </rPr>
      <t xml:space="preserve">  </t>
    </r>
    <phoneticPr fontId="2"/>
  </si>
  <si>
    <t>二計測　　　　　　</t>
    <phoneticPr fontId="2"/>
  </si>
  <si>
    <t>全国学力・学習状況調査（延期）</t>
    <rPh sb="12" eb="14">
      <t>エンキ</t>
    </rPh>
    <phoneticPr fontId="2"/>
  </si>
  <si>
    <t>○</t>
    <phoneticPr fontId="2"/>
  </si>
  <si>
    <t>運動会特別時間割開始</t>
    <phoneticPr fontId="2"/>
  </si>
  <si>
    <r>
      <t xml:space="preserve">チャレンジタイム
</t>
    </r>
    <r>
      <rPr>
        <sz val="7"/>
        <color rgb="FF00B050"/>
        <rFont val="ＭＳ Ｐゴシック"/>
        <family val="3"/>
        <charset val="128"/>
      </rPr>
      <t>本部事前研②（６年）</t>
    </r>
    <rPh sb="17" eb="18">
      <t>ネン</t>
    </rPh>
    <phoneticPr fontId="2"/>
  </si>
  <si>
    <r>
      <rPr>
        <sz val="7"/>
        <rFont val="ＭＳ Ｐゴシック"/>
        <family val="3"/>
        <charset val="128"/>
      </rPr>
      <t>ALT　</t>
    </r>
    <r>
      <rPr>
        <sz val="6"/>
        <color rgb="FF009900"/>
        <rFont val="ＭＳ Ｐゴシック"/>
        <family val="3"/>
        <charset val="128"/>
      </rPr>
      <t>本部事前研③結団式　（６年）</t>
    </r>
    <rPh sb="10" eb="13">
      <t>ケツダンシキ</t>
    </rPh>
    <rPh sb="16" eb="17">
      <t>ネン</t>
    </rPh>
    <phoneticPr fontId="2"/>
  </si>
  <si>
    <t>委員会前⑤
カヌー6年　マラソンデー</t>
    <phoneticPr fontId="2"/>
  </si>
  <si>
    <t>防犯教室</t>
    <rPh sb="0" eb="2">
      <t>ボウハン</t>
    </rPh>
    <rPh sb="2" eb="4">
      <t>キョウシツ</t>
    </rPh>
    <phoneticPr fontId="2"/>
  </si>
  <si>
    <t>マラソン記録会・町学力向上講習</t>
    <rPh sb="4" eb="7">
      <t>キロクカイ</t>
    </rPh>
    <rPh sb="8" eb="9">
      <t>チョウ</t>
    </rPh>
    <rPh sb="9" eb="11">
      <t>ガクリョク</t>
    </rPh>
    <rPh sb="11" eb="13">
      <t>コウジョウ</t>
    </rPh>
    <rPh sb="13" eb="15">
      <t>コウシュウ</t>
    </rPh>
    <phoneticPr fontId="2"/>
  </si>
  <si>
    <t>委員会①
尿検査１次　配付</t>
    <rPh sb="0" eb="3">
      <t>イインカイ</t>
    </rPh>
    <rPh sb="5" eb="8">
      <t>ニョウケンサ</t>
    </rPh>
    <rPh sb="9" eb="10">
      <t>ジ</t>
    </rPh>
    <rPh sb="11" eb="13">
      <t>ハイフ</t>
    </rPh>
    <phoneticPr fontId="2"/>
  </si>
  <si>
    <t>○</t>
    <phoneticPr fontId="2"/>
  </si>
  <si>
    <t>研修①〈特別日課〉
町経理・給食会議</t>
    <rPh sb="4" eb="6">
      <t>トクベツ</t>
    </rPh>
    <rPh sb="6" eb="8">
      <t>ニッカ</t>
    </rPh>
    <phoneticPr fontId="2"/>
  </si>
  <si>
    <t>視力・聴力検査（1･3･4年）　　</t>
    <rPh sb="0" eb="2">
      <t>シリョク</t>
    </rPh>
    <rPh sb="3" eb="5">
      <t>チョウリョク</t>
    </rPh>
    <rPh sb="5" eb="7">
      <t>ケンサ</t>
    </rPh>
    <rPh sb="13" eb="14">
      <t>ネン</t>
    </rPh>
    <phoneticPr fontId="2"/>
  </si>
  <si>
    <r>
      <rPr>
        <sz val="7"/>
        <rFont val="ＭＳ Ｐゴシック"/>
        <family val="3"/>
        <charset val="128"/>
      </rPr>
      <t>職員会議②  前日準備</t>
    </r>
    <r>
      <rPr>
        <sz val="5"/>
        <rFont val="ＭＳ Ｐゴシック"/>
        <family val="3"/>
        <charset val="128"/>
      </rPr>
      <t xml:space="preserve">
</t>
    </r>
    <r>
      <rPr>
        <sz val="5"/>
        <color theme="3" tint="-0.249977111117893"/>
        <rFont val="ＭＳ Ｐゴシック"/>
        <family val="3"/>
        <charset val="128"/>
      </rPr>
      <t xml:space="preserve">町校長教頭合同会議 </t>
    </r>
    <rPh sb="0" eb="2">
      <t>ショクイン</t>
    </rPh>
    <rPh sb="2" eb="4">
      <t>カイギ</t>
    </rPh>
    <rPh sb="7" eb="9">
      <t>ゼンジツ</t>
    </rPh>
    <rPh sb="9" eb="11">
      <t>ジュンビ</t>
    </rPh>
    <phoneticPr fontId="2"/>
  </si>
  <si>
    <t>家庭訪問②〈特別日課5時間〉
交通安全青空教室</t>
    <rPh sb="6" eb="8">
      <t>トクベツ</t>
    </rPh>
    <rPh sb="8" eb="10">
      <t>ニッカ</t>
    </rPh>
    <rPh sb="11" eb="13">
      <t>ジカン</t>
    </rPh>
    <rPh sb="15" eb="17">
      <t>コウツウ</t>
    </rPh>
    <rPh sb="17" eb="19">
      <t>アンゼン</t>
    </rPh>
    <rPh sb="19" eb="21">
      <t>アオゾラ</t>
    </rPh>
    <rPh sb="21" eb="23">
      <t>キョウシツ</t>
    </rPh>
    <phoneticPr fontId="2"/>
  </si>
  <si>
    <r>
      <t xml:space="preserve">家庭訪問④〈特別日課5時間〉
</t>
    </r>
    <r>
      <rPr>
        <sz val="6"/>
        <color theme="3" tint="-0.249977111117893"/>
        <rFont val="ＭＳ Ｐゴシック"/>
        <family val="3"/>
        <charset val="128"/>
      </rPr>
      <t>上教研本部三役会議</t>
    </r>
    <rPh sb="6" eb="8">
      <t>トクベツ</t>
    </rPh>
    <rPh sb="8" eb="10">
      <t>ニッカ</t>
    </rPh>
    <rPh sb="11" eb="13">
      <t>ジカン</t>
    </rPh>
    <rPh sb="15" eb="18">
      <t>カミキョウケン</t>
    </rPh>
    <rPh sb="18" eb="20">
      <t>ホンブ</t>
    </rPh>
    <rPh sb="20" eb="22">
      <t>サンヤク</t>
    </rPh>
    <rPh sb="22" eb="24">
      <t>カイギ</t>
    </rPh>
    <phoneticPr fontId="2"/>
  </si>
  <si>
    <t>家庭訪問⑤〈特別日課〉</t>
    <rPh sb="6" eb="8">
      <t>トクベツ</t>
    </rPh>
    <rPh sb="8" eb="10">
      <t>ニッカ</t>
    </rPh>
    <phoneticPr fontId="2"/>
  </si>
  <si>
    <t>視力・聴力検査（1･3･4年）　</t>
    <rPh sb="0" eb="2">
      <t>シリョク</t>
    </rPh>
    <rPh sb="3" eb="5">
      <t>チョウリョク</t>
    </rPh>
    <rPh sb="5" eb="7">
      <t>ケンサ</t>
    </rPh>
    <rPh sb="13" eb="14">
      <t>ネン</t>
    </rPh>
    <phoneticPr fontId="2"/>
  </si>
  <si>
    <t>委員会①
尿検査１次配付</t>
    <rPh sb="0" eb="3">
      <t>イインカイ</t>
    </rPh>
    <rPh sb="5" eb="8">
      <t>ニョウケンサ</t>
    </rPh>
    <rPh sb="9" eb="10">
      <t>ジ</t>
    </rPh>
    <rPh sb="10" eb="12">
      <t>ハイフ</t>
    </rPh>
    <phoneticPr fontId="2"/>
  </si>
  <si>
    <t>家庭訪問①〈特別日課〉　ALT　尿検査回収</t>
    <rPh sb="0" eb="2">
      <t>カテイ</t>
    </rPh>
    <rPh sb="2" eb="4">
      <t>ホウモン</t>
    </rPh>
    <rPh sb="6" eb="8">
      <t>トクベツ</t>
    </rPh>
    <rPh sb="8" eb="10">
      <t>ニッカ</t>
    </rPh>
    <rPh sb="16" eb="19">
      <t>ニョウケンサ</t>
    </rPh>
    <rPh sb="19" eb="21">
      <t>カイシュウ</t>
    </rPh>
    <phoneticPr fontId="2"/>
  </si>
  <si>
    <r>
      <rPr>
        <sz val="6"/>
        <rFont val="ＭＳ Ｐゴシック"/>
        <family val="3"/>
        <charset val="128"/>
      </rPr>
      <t>家庭訪問②〈特別日課5時間〉</t>
    </r>
    <r>
      <rPr>
        <sz val="7"/>
        <rFont val="ＭＳ Ｐゴシック"/>
        <family val="3"/>
        <charset val="128"/>
      </rPr>
      <t xml:space="preserve">
交通安全青空教室</t>
    </r>
    <rPh sb="6" eb="8">
      <t>トクベツ</t>
    </rPh>
    <rPh sb="8" eb="10">
      <t>ニッカ</t>
    </rPh>
    <rPh sb="11" eb="13">
      <t>ジカン</t>
    </rPh>
    <rPh sb="15" eb="17">
      <t>コウツウ</t>
    </rPh>
    <rPh sb="17" eb="19">
      <t>アンゼン</t>
    </rPh>
    <rPh sb="19" eb="21">
      <t>アオゾラ</t>
    </rPh>
    <rPh sb="21" eb="23">
      <t>キョウシツ</t>
    </rPh>
    <phoneticPr fontId="2"/>
  </si>
  <si>
    <t>家庭訪問③〈特別日課〉
町P連総会</t>
    <rPh sb="6" eb="8">
      <t>トクベツ</t>
    </rPh>
    <rPh sb="8" eb="10">
      <t>ニッカ</t>
    </rPh>
    <rPh sb="12" eb="15">
      <t>チョウpレン</t>
    </rPh>
    <rPh sb="15" eb="17">
      <t>ソウカイ</t>
    </rPh>
    <phoneticPr fontId="2"/>
  </si>
  <si>
    <t>家庭訪問④〈特別日課5時間〉</t>
    <rPh sb="6" eb="8">
      <t>トクベツ</t>
    </rPh>
    <rPh sb="8" eb="10">
      <t>ニッカ</t>
    </rPh>
    <rPh sb="11" eb="13">
      <t>ジカン</t>
    </rPh>
    <phoneticPr fontId="2"/>
  </si>
  <si>
    <r>
      <t xml:space="preserve">家庭訪問③〈特別日課〉
</t>
    </r>
    <r>
      <rPr>
        <sz val="6"/>
        <color theme="3" tint="-0.249977111117893"/>
        <rFont val="ＭＳ Ｐゴシック"/>
        <family val="3"/>
        <charset val="128"/>
      </rPr>
      <t>町P連総会</t>
    </r>
    <rPh sb="6" eb="8">
      <t>トクベツ</t>
    </rPh>
    <rPh sb="8" eb="10">
      <t>ニッカ</t>
    </rPh>
    <rPh sb="12" eb="15">
      <t>チョウpレン</t>
    </rPh>
    <rPh sb="15" eb="17">
      <t>ソウカイ</t>
    </rPh>
    <phoneticPr fontId="2"/>
  </si>
  <si>
    <r>
      <t xml:space="preserve">
家庭訪問①〈特別日課〉　ALT　尿検査回収</t>
    </r>
    <r>
      <rPr>
        <sz val="6"/>
        <rFont val="ＭＳ Ｐゴシック"/>
        <family val="3"/>
        <charset val="128"/>
      </rPr>
      <t xml:space="preserve">
</t>
    </r>
    <rPh sb="1" eb="3">
      <t>カテイ</t>
    </rPh>
    <rPh sb="3" eb="5">
      <t>ホウモン</t>
    </rPh>
    <rPh sb="7" eb="9">
      <t>トクベツ</t>
    </rPh>
    <rPh sb="9" eb="11">
      <t>ニッカ</t>
    </rPh>
    <rPh sb="17" eb="20">
      <t>ニョウケンサ</t>
    </rPh>
    <rPh sb="20" eb="22">
      <t>カイシュウ</t>
    </rPh>
    <phoneticPr fontId="2"/>
  </si>
  <si>
    <t>ALT</t>
    <phoneticPr fontId="2"/>
  </si>
  <si>
    <t>ALT 運動会係③
前日準備</t>
    <rPh sb="4" eb="7">
      <t>ウンドウカイ</t>
    </rPh>
    <rPh sb="7" eb="8">
      <t>カカリ</t>
    </rPh>
    <rPh sb="10" eb="12">
      <t>ゼンジツ</t>
    </rPh>
    <rPh sb="12" eb="14">
      <t>ジュンビ</t>
    </rPh>
    <phoneticPr fontId="2"/>
  </si>
  <si>
    <t>ALT</t>
    <phoneticPr fontId="2"/>
  </si>
  <si>
    <t>ＡＬＴ
小中学生作品展準備作業</t>
    <rPh sb="4" eb="8">
      <t>ショウチュウガクセイ</t>
    </rPh>
    <rPh sb="8" eb="11">
      <t>サクヒンテン</t>
    </rPh>
    <rPh sb="11" eb="13">
      <t>ジュンビ</t>
    </rPh>
    <rPh sb="13" eb="15">
      <t>サギョウ</t>
    </rPh>
    <phoneticPr fontId="2"/>
  </si>
  <si>
    <t>ＡＬＴ
教育相談（５時間）</t>
    <phoneticPr fontId="2"/>
  </si>
  <si>
    <t>ALT　委員会後⑥（反省）</t>
    <phoneticPr fontId="2"/>
  </si>
  <si>
    <r>
      <rPr>
        <sz val="7"/>
        <rFont val="ＭＳ Ｐゴシック"/>
        <family val="3"/>
        <charset val="128"/>
      </rPr>
      <t>全校音楽</t>
    </r>
    <r>
      <rPr>
        <sz val="7"/>
        <color theme="3" tint="-0.249977111117893"/>
        <rFont val="ＭＳ Ｐゴシック"/>
        <family val="3"/>
        <charset val="128"/>
      </rPr>
      <t xml:space="preserve">
行事予定調整会議</t>
    </r>
    <rPh sb="0" eb="2">
      <t>ゼンコウ</t>
    </rPh>
    <rPh sb="2" eb="4">
      <t>オンガク</t>
    </rPh>
    <phoneticPr fontId="2"/>
  </si>
  <si>
    <t>授業日数　23日</t>
    <phoneticPr fontId="2"/>
  </si>
  <si>
    <t>授業日数　16日</t>
    <phoneticPr fontId="2"/>
  </si>
  <si>
    <t>授業日数　11日</t>
    <phoneticPr fontId="2"/>
  </si>
  <si>
    <t>授業日数　20日</t>
    <phoneticPr fontId="2"/>
  </si>
  <si>
    <t>授業日数　19日</t>
    <phoneticPr fontId="2"/>
  </si>
  <si>
    <t xml:space="preserve">授業日数　19日（6年　15日）
</t>
    <rPh sb="0" eb="2">
      <t>ジュギョウ</t>
    </rPh>
    <rPh sb="2" eb="4">
      <t>ニッスウ</t>
    </rPh>
    <rPh sb="7" eb="8">
      <t>ニチ</t>
    </rPh>
    <rPh sb="10" eb="11">
      <t>ネン</t>
    </rPh>
    <rPh sb="14" eb="15">
      <t>ニチ</t>
    </rPh>
    <phoneticPr fontId="2"/>
  </si>
  <si>
    <t>累計　216日　(6年　212日)</t>
    <phoneticPr fontId="2"/>
  </si>
  <si>
    <t>新一年生を迎える会（中止）</t>
    <rPh sb="0" eb="1">
      <t>シン</t>
    </rPh>
    <rPh sb="1" eb="4">
      <t>イチネンセイ</t>
    </rPh>
    <rPh sb="5" eb="6">
      <t>ムカ</t>
    </rPh>
    <rPh sb="8" eb="9">
      <t>カイ</t>
    </rPh>
    <rPh sb="10" eb="12">
      <t>チュウシ</t>
    </rPh>
    <phoneticPr fontId="2"/>
  </si>
  <si>
    <t>前期児童会総会（中止）</t>
    <rPh sb="0" eb="2">
      <t>ゼンキ</t>
    </rPh>
    <rPh sb="2" eb="4">
      <t>ジドウ</t>
    </rPh>
    <rPh sb="4" eb="5">
      <t>カイ</t>
    </rPh>
    <rPh sb="5" eb="7">
      <t>ソウカイ</t>
    </rPh>
    <rPh sb="8" eb="10">
      <t>チュウシ</t>
    </rPh>
    <phoneticPr fontId="2"/>
  </si>
  <si>
    <t xml:space="preserve">教育相談〈5時間〉
チャレンジタイム   </t>
    <rPh sb="6" eb="8">
      <t>ジカン</t>
    </rPh>
    <phoneticPr fontId="2"/>
  </si>
  <si>
    <t>2020/4/3 現在</t>
    <rPh sb="9" eb="11">
      <t>ゲンザイ</t>
    </rPh>
    <phoneticPr fontId="2"/>
  </si>
  <si>
    <t>学芸会</t>
    <rPh sb="0" eb="2">
      <t>ガクゲイ</t>
    </rPh>
    <rPh sb="2" eb="3">
      <t>カイ</t>
    </rPh>
    <phoneticPr fontId="2"/>
  </si>
  <si>
    <t>児童公開日・反省会議</t>
    <rPh sb="0" eb="2">
      <t>ジドウ</t>
    </rPh>
    <rPh sb="2" eb="5">
      <t>コウカイビ</t>
    </rPh>
    <rPh sb="6" eb="8">
      <t>ハンセイ</t>
    </rPh>
    <rPh sb="8" eb="10">
      <t>カイギ</t>
    </rPh>
    <phoneticPr fontId="2"/>
  </si>
  <si>
    <t>ALT 学芸会係⓶</t>
    <rPh sb="4" eb="6">
      <t>ガクゲイ</t>
    </rPh>
    <rPh sb="6" eb="7">
      <t>カイ</t>
    </rPh>
    <rPh sb="7" eb="8">
      <t>カカリ</t>
    </rPh>
    <phoneticPr fontId="2"/>
  </si>
  <si>
    <t>全校音楽③</t>
    <rPh sb="0" eb="2">
      <t>ゼンコウ</t>
    </rPh>
    <rPh sb="2" eb="4">
      <t>オンガク</t>
    </rPh>
    <phoneticPr fontId="2"/>
  </si>
  <si>
    <r>
      <t xml:space="preserve">全校音楽⓶
</t>
    </r>
    <r>
      <rPr>
        <sz val="6"/>
        <rFont val="ＭＳ Ｐゴシック"/>
        <family val="3"/>
        <charset val="128"/>
      </rPr>
      <t>職員会議⑪（種目説明）</t>
    </r>
    <rPh sb="0" eb="2">
      <t>ゼンコウ</t>
    </rPh>
    <rPh sb="2" eb="4">
      <t>オンガク</t>
    </rPh>
    <rPh sb="6" eb="8">
      <t>ショクイン</t>
    </rPh>
    <rPh sb="8" eb="10">
      <t>カイギ</t>
    </rPh>
    <rPh sb="12" eb="14">
      <t>シュモク</t>
    </rPh>
    <rPh sb="14" eb="16">
      <t>セツメイ</t>
    </rPh>
    <phoneticPr fontId="2"/>
  </si>
  <si>
    <t>学芸会係①</t>
    <rPh sb="0" eb="2">
      <t>ガクゲイ</t>
    </rPh>
    <rPh sb="2" eb="3">
      <t>カイ</t>
    </rPh>
    <rPh sb="3" eb="4">
      <t>カカリ</t>
    </rPh>
    <phoneticPr fontId="2"/>
  </si>
  <si>
    <t>ALT</t>
    <phoneticPr fontId="2"/>
  </si>
  <si>
    <t>朝会　安全点検日</t>
    <rPh sb="0" eb="2">
      <t>チョウカイ</t>
    </rPh>
    <phoneticPr fontId="2"/>
  </si>
  <si>
    <t>ＡＬＴ　</t>
    <phoneticPr fontId="2"/>
  </si>
  <si>
    <t>ALT　学芸会後片付け</t>
    <rPh sb="4" eb="6">
      <t>ガクゲイ</t>
    </rPh>
    <rPh sb="6" eb="7">
      <t>カイ</t>
    </rPh>
    <rPh sb="7" eb="10">
      <t>アトカタヅ</t>
    </rPh>
    <phoneticPr fontId="2"/>
  </si>
  <si>
    <t>委員会後⓶
視力検査（低）</t>
    <rPh sb="0" eb="3">
      <t>イインカイ</t>
    </rPh>
    <rPh sb="3" eb="4">
      <t>ゴ</t>
    </rPh>
    <rPh sb="6" eb="8">
      <t>シリョク</t>
    </rPh>
    <rPh sb="8" eb="10">
      <t>ケンサ</t>
    </rPh>
    <rPh sb="11" eb="12">
      <t>テイ</t>
    </rPh>
    <phoneticPr fontId="2"/>
  </si>
  <si>
    <t>視力検査（高）</t>
    <rPh sb="0" eb="2">
      <t>シリョク</t>
    </rPh>
    <rPh sb="2" eb="4">
      <t>ケンサ</t>
    </rPh>
    <rPh sb="5" eb="6">
      <t>コウ</t>
    </rPh>
    <phoneticPr fontId="2"/>
  </si>
  <si>
    <t>研修⑫</t>
    <rPh sb="0" eb="2">
      <t>ケンシュウ</t>
    </rPh>
    <phoneticPr fontId="2"/>
  </si>
  <si>
    <r>
      <rPr>
        <sz val="7"/>
        <color rgb="FFFF0000"/>
        <rFont val="ＭＳ Ｐゴシック"/>
        <family val="3"/>
        <charset val="128"/>
      </rPr>
      <t>前期通知表配付</t>
    </r>
    <r>
      <rPr>
        <sz val="7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学芸会特別時間割開始　</t>
    </r>
    <rPh sb="0" eb="2">
      <t>ゼンキ</t>
    </rPh>
    <rPh sb="2" eb="5">
      <t>ツウチヒョウ</t>
    </rPh>
    <rPh sb="5" eb="7">
      <t>ハイフ</t>
    </rPh>
    <rPh sb="8" eb="10">
      <t>ガクゲイ</t>
    </rPh>
    <rPh sb="10" eb="11">
      <t>カイ</t>
    </rPh>
    <rPh sb="11" eb="13">
      <t>トクベツ</t>
    </rPh>
    <rPh sb="13" eb="16">
      <t>ジカンワリ</t>
    </rPh>
    <rPh sb="16" eb="18">
      <t>カイシ</t>
    </rPh>
    <phoneticPr fontId="2"/>
  </si>
  <si>
    <t>行</t>
    <rPh sb="0" eb="1">
      <t>ギョウ</t>
    </rPh>
    <phoneticPr fontId="2"/>
  </si>
  <si>
    <t>学芸会（4）</t>
    <rPh sb="0" eb="2">
      <t>ガクゲイ</t>
    </rPh>
    <rPh sb="2" eb="3">
      <t>カイ</t>
    </rPh>
    <phoneticPr fontId="2"/>
  </si>
  <si>
    <t>後期児童会総会
二計測</t>
    <rPh sb="0" eb="2">
      <t>コウキ</t>
    </rPh>
    <rPh sb="2" eb="4">
      <t>ジドウ</t>
    </rPh>
    <rPh sb="4" eb="5">
      <t>カイ</t>
    </rPh>
    <rPh sb="5" eb="7">
      <t>ソウカイ</t>
    </rPh>
    <rPh sb="8" eb="9">
      <t>ニ</t>
    </rPh>
    <rPh sb="9" eb="11">
      <t>ケイソク</t>
    </rPh>
    <phoneticPr fontId="2"/>
  </si>
  <si>
    <t>児童公開（5）</t>
    <rPh sb="0" eb="2">
      <t>ジドウ</t>
    </rPh>
    <rPh sb="2" eb="4">
      <t>コウカイ</t>
    </rPh>
    <phoneticPr fontId="2"/>
  </si>
  <si>
    <t>○</t>
    <phoneticPr fontId="2"/>
  </si>
  <si>
    <t>○</t>
    <phoneticPr fontId="2"/>
  </si>
  <si>
    <t>4～6年学芸会後片付け（１）</t>
    <rPh sb="3" eb="4">
      <t>ネン</t>
    </rPh>
    <rPh sb="4" eb="6">
      <t>ガクゲイ</t>
    </rPh>
    <rPh sb="6" eb="7">
      <t>カイ</t>
    </rPh>
    <rPh sb="7" eb="10">
      <t>アトカタヅ</t>
    </rPh>
    <phoneticPr fontId="2"/>
  </si>
  <si>
    <t>視力検査（低）（0.5）</t>
    <rPh sb="0" eb="2">
      <t>シリョク</t>
    </rPh>
    <rPh sb="2" eb="4">
      <t>ケンサ</t>
    </rPh>
    <rPh sb="5" eb="6">
      <t>テイ</t>
    </rPh>
    <phoneticPr fontId="2"/>
  </si>
  <si>
    <t>○</t>
    <phoneticPr fontId="2"/>
  </si>
  <si>
    <t>○</t>
    <phoneticPr fontId="2"/>
  </si>
  <si>
    <t>○</t>
    <phoneticPr fontId="2"/>
  </si>
  <si>
    <t>視力検査（高）（0.5）</t>
    <rPh sb="0" eb="2">
      <t>シリョク</t>
    </rPh>
    <rPh sb="2" eb="4">
      <t>ケンサ</t>
    </rPh>
    <rPh sb="5" eb="6">
      <t>コウ</t>
    </rPh>
    <phoneticPr fontId="2"/>
  </si>
  <si>
    <t>二計測（0.5）</t>
    <rPh sb="0" eb="1">
      <t>ニ</t>
    </rPh>
    <rPh sb="1" eb="3">
      <t>ケイソク</t>
    </rPh>
    <phoneticPr fontId="2"/>
  </si>
  <si>
    <t>ALT
学芸会係③前日準備</t>
    <rPh sb="4" eb="6">
      <t>ガクゲイ</t>
    </rPh>
    <rPh sb="6" eb="7">
      <t>カイ</t>
    </rPh>
    <rPh sb="7" eb="8">
      <t>カカリ</t>
    </rPh>
    <rPh sb="9" eb="11">
      <t>ゼンジツ</t>
    </rPh>
    <rPh sb="11" eb="13">
      <t>ジュンビ</t>
    </rPh>
    <phoneticPr fontId="2"/>
  </si>
  <si>
    <t>学芸会係①</t>
    <phoneticPr fontId="2"/>
  </si>
  <si>
    <t>児童公開日</t>
    <rPh sb="0" eb="2">
      <t>ジドウ</t>
    </rPh>
    <rPh sb="2" eb="5">
      <t>コウカイビ</t>
    </rPh>
    <phoneticPr fontId="2"/>
  </si>
  <si>
    <t>ALT　学芸会係③
前日準備</t>
    <rPh sb="4" eb="6">
      <t>ガクゲイ</t>
    </rPh>
    <rPh sb="6" eb="7">
      <t>カイ</t>
    </rPh>
    <rPh sb="7" eb="8">
      <t>カカリ</t>
    </rPh>
    <rPh sb="10" eb="12">
      <t>ゼンジツ</t>
    </rPh>
    <rPh sb="12" eb="14">
      <t>ジュンビ</t>
    </rPh>
    <phoneticPr fontId="2"/>
  </si>
  <si>
    <t>学芸会後片付け</t>
    <rPh sb="0" eb="2">
      <t>ガクゲイ</t>
    </rPh>
    <rPh sb="2" eb="3">
      <t>カイ</t>
    </rPh>
    <rPh sb="3" eb="6">
      <t>アトカタヅ</t>
    </rPh>
    <phoneticPr fontId="2"/>
  </si>
  <si>
    <t>ALT</t>
    <phoneticPr fontId="2"/>
  </si>
  <si>
    <t>委員会後⓶
視力検査（低）</t>
    <rPh sb="0" eb="3">
      <t>イインカイ</t>
    </rPh>
    <rPh sb="3" eb="4">
      <t>ゴ</t>
    </rPh>
    <rPh sb="6" eb="8">
      <t>シリョク</t>
    </rPh>
    <rPh sb="8" eb="10">
      <t>ケンサ</t>
    </rPh>
    <rPh sb="11" eb="12">
      <t>テイ</t>
    </rPh>
    <phoneticPr fontId="2"/>
  </si>
  <si>
    <r>
      <t xml:space="preserve">ALT
</t>
    </r>
    <r>
      <rPr>
        <sz val="6"/>
        <color rgb="FF00B050"/>
        <rFont val="ＭＳ Ｐゴシック"/>
        <family val="3"/>
        <charset val="128"/>
      </rPr>
      <t>本部交流随行者説明会</t>
    </r>
    <phoneticPr fontId="2"/>
  </si>
  <si>
    <r>
      <rPr>
        <sz val="6"/>
        <color theme="3" tint="-0.249977111117893"/>
        <rFont val="ＭＳ Ｐゴシック"/>
        <family val="3"/>
        <charset val="128"/>
      </rPr>
      <t>町小中高連携推進会議</t>
    </r>
    <r>
      <rPr>
        <sz val="6"/>
        <rFont val="ＭＳ Ｐゴシック"/>
        <family val="3"/>
        <charset val="128"/>
      </rPr>
      <t xml:space="preserve">
尿検査2次配付</t>
    </r>
    <rPh sb="0" eb="1">
      <t>チョウ</t>
    </rPh>
    <rPh sb="1" eb="4">
      <t>ショウチュウコウ</t>
    </rPh>
    <rPh sb="4" eb="6">
      <t>レンケイ</t>
    </rPh>
    <rPh sb="6" eb="8">
      <t>スイシン</t>
    </rPh>
    <rPh sb="8" eb="10">
      <t>カイギ</t>
    </rPh>
    <rPh sb="11" eb="14">
      <t>ニョウケンサ</t>
    </rPh>
    <rPh sb="15" eb="16">
      <t>ジ</t>
    </rPh>
    <rPh sb="16" eb="18">
      <t>ハイフ</t>
    </rPh>
    <phoneticPr fontId="2"/>
  </si>
  <si>
    <t>PTA本部役員会</t>
    <rPh sb="3" eb="5">
      <t>ホンブ</t>
    </rPh>
    <rPh sb="5" eb="8">
      <t>ヤクインカイ</t>
    </rPh>
    <phoneticPr fontId="2"/>
  </si>
  <si>
    <t>尿検査2次配付</t>
    <rPh sb="0" eb="3">
      <t>ニョウケンサ</t>
    </rPh>
    <rPh sb="4" eb="5">
      <t>ジ</t>
    </rPh>
    <rPh sb="5" eb="7">
      <t>ハイフ</t>
    </rPh>
    <phoneticPr fontId="2"/>
  </si>
  <si>
    <r>
      <t xml:space="preserve">ALT
</t>
    </r>
    <r>
      <rPr>
        <sz val="6"/>
        <color rgb="FF00B050"/>
        <rFont val="ＭＳ Ｐゴシック"/>
        <family val="3"/>
        <charset val="128"/>
      </rPr>
      <t>本部交流随行者説明会</t>
    </r>
    <phoneticPr fontId="2"/>
  </si>
  <si>
    <r>
      <rPr>
        <sz val="7"/>
        <color theme="1"/>
        <rFont val="ＭＳ Ｐゴシック"/>
        <family val="3"/>
        <charset val="128"/>
      </rPr>
      <t>前期通知表配付</t>
    </r>
    <r>
      <rPr>
        <sz val="7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学芸会特別時間割開始</t>
    </r>
    <rPh sb="0" eb="2">
      <t>ゼンキ</t>
    </rPh>
    <rPh sb="2" eb="5">
      <t>ツウチヒョウ</t>
    </rPh>
    <rPh sb="5" eb="7">
      <t>ハイフ</t>
    </rPh>
    <rPh sb="8" eb="10">
      <t>ガクゲイ</t>
    </rPh>
    <rPh sb="10" eb="11">
      <t>カイ</t>
    </rPh>
    <rPh sb="11" eb="13">
      <t>トクベツ</t>
    </rPh>
    <rPh sb="13" eb="16">
      <t>ジカンワリ</t>
    </rPh>
    <rPh sb="16" eb="18">
      <t>カイシ</t>
    </rPh>
    <phoneticPr fontId="2"/>
  </si>
  <si>
    <t>朝会</t>
    <rPh sb="0" eb="2">
      <t>チョウカイ</t>
    </rPh>
    <phoneticPr fontId="2"/>
  </si>
  <si>
    <t>ALT</t>
    <phoneticPr fontId="2"/>
  </si>
  <si>
    <t>ALT学芸会②</t>
    <rPh sb="3" eb="5">
      <t>ガクゲイ</t>
    </rPh>
    <rPh sb="5" eb="6">
      <t>カイ</t>
    </rPh>
    <phoneticPr fontId="2"/>
  </si>
  <si>
    <t>後期児童会総会
二計測</t>
    <rPh sb="0" eb="2">
      <t>コウキ</t>
    </rPh>
    <rPh sb="2" eb="4">
      <t>ジドウ</t>
    </rPh>
    <rPh sb="4" eb="5">
      <t>カイ</t>
    </rPh>
    <rPh sb="5" eb="7">
      <t>ソウカイ</t>
    </rPh>
    <rPh sb="8" eb="9">
      <t>ニ</t>
    </rPh>
    <rPh sb="9" eb="11">
      <t>ケイソク</t>
    </rPh>
    <phoneticPr fontId="2"/>
  </si>
  <si>
    <t>ALT</t>
    <phoneticPr fontId="2"/>
  </si>
  <si>
    <t>振替休業日（学芸会）</t>
    <rPh sb="0" eb="2">
      <t>フリカエ</t>
    </rPh>
    <rPh sb="2" eb="5">
      <t>キュウギョウビ</t>
    </rPh>
    <rPh sb="6" eb="8">
      <t>ガクゲイ</t>
    </rPh>
    <rPh sb="8" eb="9">
      <t>カイ</t>
    </rPh>
    <phoneticPr fontId="2"/>
  </si>
  <si>
    <t>憲法記念日
国民の休日
こどもの日
振替休日</t>
    <rPh sb="0" eb="2">
      <t>ケンポウ</t>
    </rPh>
    <rPh sb="2" eb="5">
      <t>キネンビ</t>
    </rPh>
    <rPh sb="6" eb="8">
      <t>コクミン</t>
    </rPh>
    <rPh sb="9" eb="11">
      <t>キュウジツ</t>
    </rPh>
    <rPh sb="16" eb="17">
      <t>ヒ</t>
    </rPh>
    <rPh sb="18" eb="20">
      <t>フリカエ</t>
    </rPh>
    <rPh sb="20" eb="22">
      <t>キュウジツ</t>
    </rPh>
    <phoneticPr fontId="2"/>
  </si>
  <si>
    <t>１
１
１
１</t>
    <phoneticPr fontId="2"/>
  </si>
  <si>
    <t>振替休業日(運動会)</t>
    <rPh sb="0" eb="2">
      <t>フリカエ</t>
    </rPh>
    <rPh sb="2" eb="5">
      <t>キュウギョウビ</t>
    </rPh>
    <rPh sb="6" eb="9">
      <t>ウンドウカイ</t>
    </rPh>
    <phoneticPr fontId="2"/>
  </si>
  <si>
    <t>１
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</si>
</sst>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_);[Red]\(0\)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ＪＳ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ＪＳ明朝"/>
      <family val="1"/>
      <charset val="128"/>
    </font>
    <font>
      <b/>
      <sz val="9.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name val="ＭＳ ゴシック"/>
      <family val="3"/>
      <charset val="128"/>
    </font>
    <font>
      <sz val="20"/>
      <name val="HGS明朝E"/>
      <family val="1"/>
      <charset val="128"/>
    </font>
    <font>
      <sz val="26"/>
      <name val="HGS楷書体"/>
      <family val="3"/>
      <charset val="128"/>
    </font>
    <font>
      <sz val="18"/>
      <name val="ＤＨＰ特太ゴシック体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5"/>
      <color rgb="FF002060"/>
      <name val="ＭＳ Ｐゴシック"/>
      <family val="3"/>
      <charset val="128"/>
    </font>
    <font>
      <sz val="6"/>
      <color rgb="FF00206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7"/>
      <color theme="4" tint="-0.249977111117893"/>
      <name val="ＭＳ Ｐゴシック"/>
      <family val="3"/>
      <charset val="128"/>
    </font>
    <font>
      <sz val="6"/>
      <color theme="4" tint="-0.249977111117893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7"/>
      <color rgb="FF002060"/>
      <name val="ＭＳ Ｐゴシック"/>
      <family val="3"/>
      <charset val="128"/>
    </font>
    <font>
      <sz val="7"/>
      <color rgb="FF009900"/>
      <name val="ＭＳ Ｐゴシック"/>
      <family val="3"/>
      <charset val="128"/>
    </font>
    <font>
      <b/>
      <sz val="14"/>
      <color theme="1"/>
      <name val="HGS創英角ｺﾞｼｯｸUB"/>
      <family val="3"/>
      <charset val="128"/>
    </font>
    <font>
      <b/>
      <sz val="16"/>
      <color theme="1"/>
      <name val="HGS創英角ｺﾞｼｯｸUB"/>
      <family val="3"/>
      <charset val="128"/>
    </font>
    <font>
      <sz val="7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5"/>
      <color rgb="FFFF0000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6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4"/>
      <name val="ＭＳ Ｐゴシック"/>
      <family val="3"/>
      <charset val="128"/>
    </font>
    <font>
      <sz val="6"/>
      <color rgb="FF00B050"/>
      <name val="ＭＳ Ｐゴシック"/>
      <family val="3"/>
      <charset val="128"/>
    </font>
    <font>
      <sz val="4"/>
      <color rgb="FF00B050"/>
      <name val="ＭＳ Ｐゴシック"/>
      <family val="3"/>
      <charset val="128"/>
    </font>
    <font>
      <sz val="4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5"/>
      <color theme="3" tint="-0.249977111117893"/>
      <name val="ＭＳ Ｐゴシック"/>
      <family val="3"/>
      <charset val="128"/>
    </font>
    <font>
      <sz val="6"/>
      <color theme="3" tint="-0.249977111117893"/>
      <name val="ＭＳ Ｐゴシック"/>
      <family val="3"/>
      <charset val="128"/>
    </font>
    <font>
      <sz val="7"/>
      <color theme="3" tint="-0.249977111117893"/>
      <name val="ＭＳ Ｐゴシック"/>
      <family val="3"/>
      <charset val="128"/>
    </font>
    <font>
      <sz val="4"/>
      <color theme="3" tint="-0.249977111117893"/>
      <name val="ＭＳ Ｐゴシック"/>
      <family val="3"/>
      <charset val="128"/>
    </font>
    <font>
      <sz val="6"/>
      <color rgb="FF009900"/>
      <name val="ＭＳ Ｐゴシック"/>
      <family val="3"/>
      <charset val="128"/>
    </font>
    <font>
      <sz val="7"/>
      <color rgb="FF00B05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0000"/>
        <bgColor indexed="64"/>
      </patternFill>
    </fill>
  </fills>
  <borders count="28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hair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49" fontId="0" fillId="0" borderId="0" xfId="0" applyNumberFormat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3" fillId="0" borderId="25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Fill="1" applyBorder="1" applyAlignment="1"/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shrinkToFit="1"/>
    </xf>
    <xf numFmtId="0" fontId="7" fillId="0" borderId="22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/>
    <xf numFmtId="0" fontId="4" fillId="0" borderId="0" xfId="0" applyFont="1" applyAlignment="1">
      <alignment vertical="center" wrapText="1"/>
    </xf>
    <xf numFmtId="176" fontId="7" fillId="0" borderId="0" xfId="2" applyNumberFormat="1" applyFont="1"/>
    <xf numFmtId="176" fontId="0" fillId="0" borderId="0" xfId="2" applyNumberFormat="1" applyFont="1"/>
    <xf numFmtId="176" fontId="1" fillId="0" borderId="0" xfId="2" applyNumberFormat="1"/>
    <xf numFmtId="38" fontId="0" fillId="0" borderId="0" xfId="2" applyFont="1"/>
    <xf numFmtId="0" fontId="0" fillId="0" borderId="6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0" xfId="0" applyFont="1" applyFill="1"/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11" fillId="0" borderId="0" xfId="0" applyFont="1" applyFill="1"/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wrapText="1"/>
    </xf>
    <xf numFmtId="0" fontId="0" fillId="3" borderId="0" xfId="0" applyFill="1"/>
    <xf numFmtId="0" fontId="0" fillId="2" borderId="0" xfId="0" applyFill="1"/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shrinkToFit="1"/>
    </xf>
    <xf numFmtId="49" fontId="7" fillId="2" borderId="35" xfId="0" applyNumberFormat="1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horizontal="center" vertical="center" shrinkToFit="1"/>
    </xf>
    <xf numFmtId="49" fontId="7" fillId="2" borderId="14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horizontal="center" vertical="center" shrinkToFit="1"/>
    </xf>
    <xf numFmtId="49" fontId="7" fillId="2" borderId="21" xfId="0" applyNumberFormat="1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7" fillId="2" borderId="67" xfId="0" applyFont="1" applyFill="1" applyBorder="1" applyAlignment="1">
      <alignment vertical="center"/>
    </xf>
    <xf numFmtId="0" fontId="7" fillId="2" borderId="68" xfId="0" applyFont="1" applyFill="1" applyBorder="1" applyAlignment="1">
      <alignment vertical="center"/>
    </xf>
    <xf numFmtId="0" fontId="7" fillId="2" borderId="69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49" fontId="7" fillId="2" borderId="70" xfId="0" applyNumberFormat="1" applyFont="1" applyFill="1" applyBorder="1" applyAlignment="1">
      <alignment horizontal="center" vertical="center" shrinkToFit="1"/>
    </xf>
    <xf numFmtId="0" fontId="7" fillId="2" borderId="65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2" borderId="22" xfId="0" applyFill="1" applyBorder="1" applyAlignment="1">
      <alignment vertical="center" shrinkToFit="1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0" fillId="2" borderId="18" xfId="0" applyFill="1" applyBorder="1" applyAlignment="1">
      <alignment vertical="center" shrinkToFit="1"/>
    </xf>
    <xf numFmtId="0" fontId="7" fillId="2" borderId="3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0" fontId="7" fillId="2" borderId="48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54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0" fontId="7" fillId="2" borderId="56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49" fontId="7" fillId="2" borderId="73" xfId="0" applyNumberFormat="1" applyFont="1" applyFill="1" applyBorder="1" applyAlignment="1">
      <alignment horizontal="center" vertical="center" shrinkToFit="1"/>
    </xf>
    <xf numFmtId="49" fontId="7" fillId="2" borderId="74" xfId="0" applyNumberFormat="1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2" borderId="74" xfId="0" applyFont="1" applyFill="1" applyBorder="1" applyAlignment="1">
      <alignment vertical="center"/>
    </xf>
    <xf numFmtId="49" fontId="7" fillId="2" borderId="16" xfId="0" applyNumberFormat="1" applyFont="1" applyFill="1" applyBorder="1" applyAlignment="1">
      <alignment horizontal="center" vertical="center" shrinkToFit="1"/>
    </xf>
    <xf numFmtId="49" fontId="7" fillId="2" borderId="17" xfId="0" applyNumberFormat="1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/>
    <xf numFmtId="0" fontId="5" fillId="2" borderId="0" xfId="0" applyFont="1" applyFill="1"/>
    <xf numFmtId="0" fontId="5" fillId="0" borderId="0" xfId="0" applyFont="1"/>
    <xf numFmtId="0" fontId="7" fillId="2" borderId="5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2" borderId="36" xfId="0" applyFont="1" applyFill="1" applyBorder="1" applyAlignment="1">
      <alignment vertical="center" shrinkToFit="1"/>
    </xf>
    <xf numFmtId="0" fontId="7" fillId="2" borderId="38" xfId="0" applyFont="1" applyFill="1" applyBorder="1" applyAlignment="1">
      <alignment vertical="center" shrinkToFit="1"/>
    </xf>
    <xf numFmtId="0" fontId="7" fillId="2" borderId="37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7" fillId="2" borderId="54" xfId="0" applyFont="1" applyFill="1" applyBorder="1" applyAlignment="1">
      <alignment vertical="center" shrinkToFit="1"/>
    </xf>
    <xf numFmtId="0" fontId="7" fillId="2" borderId="55" xfId="0" applyFont="1" applyFill="1" applyBorder="1" applyAlignment="1">
      <alignment vertical="center" shrinkToFit="1"/>
    </xf>
    <xf numFmtId="0" fontId="7" fillId="2" borderId="56" xfId="0" applyFont="1" applyFill="1" applyBorder="1" applyAlignment="1">
      <alignment vertical="center" shrinkToFit="1"/>
    </xf>
    <xf numFmtId="0" fontId="7" fillId="2" borderId="42" xfId="0" applyFont="1" applyFill="1" applyBorder="1" applyAlignment="1">
      <alignment vertical="center" shrinkToFit="1"/>
    </xf>
    <xf numFmtId="0" fontId="7" fillId="2" borderId="43" xfId="0" applyFont="1" applyFill="1" applyBorder="1" applyAlignment="1">
      <alignment vertical="center" shrinkToFit="1"/>
    </xf>
    <xf numFmtId="0" fontId="7" fillId="2" borderId="44" xfId="0" applyFont="1" applyFill="1" applyBorder="1" applyAlignment="1">
      <alignment vertical="center" shrinkToFit="1"/>
    </xf>
    <xf numFmtId="0" fontId="0" fillId="2" borderId="0" xfId="0" applyFill="1" applyBorder="1" applyAlignment="1"/>
    <xf numFmtId="0" fontId="4" fillId="2" borderId="0" xfId="0" applyFont="1" applyFill="1" applyAlignment="1">
      <alignment vertical="center" wrapText="1"/>
    </xf>
    <xf numFmtId="0" fontId="0" fillId="2" borderId="0" xfId="0" applyFill="1" applyAlignment="1"/>
    <xf numFmtId="176" fontId="7" fillId="2" borderId="0" xfId="2" applyNumberFormat="1" applyFont="1" applyFill="1" applyBorder="1" applyAlignment="1">
      <alignment vertical="center"/>
    </xf>
    <xf numFmtId="176" fontId="3" fillId="2" borderId="75" xfId="2" applyNumberFormat="1" applyFont="1" applyFill="1" applyBorder="1" applyAlignment="1">
      <alignment horizontal="center" vertical="center" shrinkToFit="1"/>
    </xf>
    <xf numFmtId="176" fontId="3" fillId="2" borderId="58" xfId="2" applyNumberFormat="1" applyFont="1" applyFill="1" applyBorder="1" applyAlignment="1">
      <alignment horizontal="center" vertical="center" shrinkToFit="1"/>
    </xf>
    <xf numFmtId="176" fontId="3" fillId="2" borderId="55" xfId="2" applyNumberFormat="1" applyFont="1" applyFill="1" applyBorder="1" applyAlignment="1">
      <alignment horizontal="center" vertical="center" shrinkToFit="1"/>
    </xf>
    <xf numFmtId="176" fontId="3" fillId="2" borderId="56" xfId="2" applyNumberFormat="1" applyFont="1" applyFill="1" applyBorder="1" applyAlignment="1">
      <alignment horizontal="center" vertical="center" shrinkToFit="1"/>
    </xf>
    <xf numFmtId="176" fontId="3" fillId="2" borderId="76" xfId="2" applyNumberFormat="1" applyFont="1" applyFill="1" applyBorder="1" applyAlignment="1">
      <alignment horizontal="center" vertical="center" shrinkToFit="1"/>
    </xf>
    <xf numFmtId="176" fontId="3" fillId="2" borderId="59" xfId="2" applyNumberFormat="1" applyFont="1" applyFill="1" applyBorder="1" applyAlignment="1">
      <alignment horizontal="center" vertical="center" shrinkToFit="1"/>
    </xf>
    <xf numFmtId="176" fontId="7" fillId="2" borderId="0" xfId="2" applyNumberFormat="1" applyFont="1" applyFill="1" applyBorder="1"/>
    <xf numFmtId="38" fontId="3" fillId="2" borderId="77" xfId="2" applyFont="1" applyFill="1" applyBorder="1" applyAlignment="1">
      <alignment horizontal="center" vertical="center" shrinkToFit="1"/>
    </xf>
    <xf numFmtId="38" fontId="7" fillId="2" borderId="0" xfId="2" applyFont="1" applyFill="1"/>
    <xf numFmtId="38" fontId="3" fillId="2" borderId="78" xfId="2" applyFont="1" applyFill="1" applyBorder="1" applyAlignment="1">
      <alignment horizontal="center" vertical="center" shrinkToFit="1"/>
    </xf>
    <xf numFmtId="38" fontId="3" fillId="2" borderId="79" xfId="2" applyFont="1" applyFill="1" applyBorder="1" applyAlignment="1">
      <alignment horizontal="center" vertical="center" shrinkToFit="1"/>
    </xf>
    <xf numFmtId="38" fontId="3" fillId="2" borderId="80" xfId="2" applyFont="1" applyFill="1" applyBorder="1" applyAlignment="1">
      <alignment horizontal="center" vertical="center" shrinkToFit="1"/>
    </xf>
    <xf numFmtId="38" fontId="3" fillId="2" borderId="81" xfId="2" applyFont="1" applyFill="1" applyBorder="1" applyAlignment="1">
      <alignment horizontal="center" vertical="center" shrinkToFit="1"/>
    </xf>
    <xf numFmtId="38" fontId="3" fillId="2" borderId="82" xfId="2" applyFont="1" applyFill="1" applyBorder="1" applyAlignment="1">
      <alignment horizontal="center" vertical="center" shrinkToFit="1"/>
    </xf>
    <xf numFmtId="38" fontId="3" fillId="2" borderId="83" xfId="2" applyFont="1" applyFill="1" applyBorder="1" applyAlignment="1">
      <alignment horizontal="center" vertical="center" shrinkToFit="1"/>
    </xf>
    <xf numFmtId="38" fontId="3" fillId="2" borderId="84" xfId="2" applyFont="1" applyFill="1" applyBorder="1" applyAlignment="1">
      <alignment horizontal="center" vertical="center" shrinkToFit="1"/>
    </xf>
    <xf numFmtId="38" fontId="1" fillId="2" borderId="0" xfId="2" applyFont="1" applyFill="1"/>
    <xf numFmtId="38" fontId="1" fillId="2" borderId="0" xfId="2" applyFont="1" applyFill="1" applyAlignment="1"/>
    <xf numFmtId="38" fontId="3" fillId="2" borderId="0" xfId="2" applyFont="1" applyFill="1" applyAlignment="1">
      <alignment vertical="center" shrinkToFit="1"/>
    </xf>
    <xf numFmtId="38" fontId="7" fillId="2" borderId="0" xfId="2" applyFont="1" applyFill="1" applyBorder="1" applyAlignment="1">
      <alignment vertical="center"/>
    </xf>
    <xf numFmtId="38" fontId="7" fillId="2" borderId="0" xfId="2" applyFont="1" applyFill="1" applyBorder="1"/>
    <xf numFmtId="0" fontId="8" fillId="0" borderId="0" xfId="0" applyFont="1" applyBorder="1" applyAlignment="1">
      <alignment vertical="top" wrapText="1"/>
    </xf>
    <xf numFmtId="176" fontId="7" fillId="3" borderId="0" xfId="2" applyNumberFormat="1" applyFont="1" applyFill="1" applyBorder="1" applyAlignment="1">
      <alignment vertical="center"/>
    </xf>
    <xf numFmtId="176" fontId="3" fillId="3" borderId="75" xfId="2" applyNumberFormat="1" applyFont="1" applyFill="1" applyBorder="1" applyAlignment="1">
      <alignment horizontal="center" vertical="center" shrinkToFit="1"/>
    </xf>
    <xf numFmtId="176" fontId="3" fillId="3" borderId="58" xfId="2" applyNumberFormat="1" applyFont="1" applyFill="1" applyBorder="1" applyAlignment="1">
      <alignment horizontal="center" vertical="center" shrinkToFit="1"/>
    </xf>
    <xf numFmtId="176" fontId="3" fillId="3" borderId="55" xfId="2" applyNumberFormat="1" applyFont="1" applyFill="1" applyBorder="1" applyAlignment="1">
      <alignment horizontal="center" vertical="center" shrinkToFit="1"/>
    </xf>
    <xf numFmtId="176" fontId="3" fillId="3" borderId="57" xfId="2" applyNumberFormat="1" applyFont="1" applyFill="1" applyBorder="1" applyAlignment="1">
      <alignment horizontal="center" vertical="center" shrinkToFit="1"/>
    </xf>
    <xf numFmtId="176" fontId="3" fillId="3" borderId="76" xfId="2" applyNumberFormat="1" applyFont="1" applyFill="1" applyBorder="1" applyAlignment="1">
      <alignment horizontal="center" vertical="center" shrinkToFit="1"/>
    </xf>
    <xf numFmtId="176" fontId="3" fillId="3" borderId="59" xfId="2" applyNumberFormat="1" applyFont="1" applyFill="1" applyBorder="1" applyAlignment="1">
      <alignment horizontal="center" vertical="center" shrinkToFit="1"/>
    </xf>
    <xf numFmtId="176" fontId="7" fillId="3" borderId="0" xfId="2" applyNumberFormat="1" applyFont="1" applyFill="1" applyBorder="1"/>
    <xf numFmtId="176" fontId="3" fillId="3" borderId="77" xfId="2" applyNumberFormat="1" applyFont="1" applyFill="1" applyBorder="1" applyAlignment="1">
      <alignment horizontal="center" vertical="center" shrinkToFit="1"/>
    </xf>
    <xf numFmtId="38" fontId="3" fillId="3" borderId="61" xfId="2" applyFont="1" applyFill="1" applyBorder="1" applyAlignment="1">
      <alignment vertical="center" shrinkToFit="1"/>
    </xf>
    <xf numFmtId="38" fontId="3" fillId="3" borderId="9" xfId="2" applyFont="1" applyFill="1" applyBorder="1" applyAlignment="1">
      <alignment vertical="center" shrinkToFit="1"/>
    </xf>
    <xf numFmtId="38" fontId="3" fillId="3" borderId="60" xfId="2" applyFont="1" applyFill="1" applyBorder="1" applyAlignment="1">
      <alignment vertical="center" shrinkToFit="1"/>
    </xf>
    <xf numFmtId="38" fontId="3" fillId="3" borderId="85" xfId="2" applyFont="1" applyFill="1" applyBorder="1" applyAlignment="1">
      <alignment vertical="center" shrinkToFit="1"/>
    </xf>
    <xf numFmtId="38" fontId="3" fillId="3" borderId="77" xfId="2" applyFont="1" applyFill="1" applyBorder="1" applyAlignment="1">
      <alignment vertical="center" shrinkToFit="1"/>
    </xf>
    <xf numFmtId="38" fontId="3" fillId="3" borderId="86" xfId="2" applyFont="1" applyFill="1" applyBorder="1" applyAlignment="1">
      <alignment vertical="center" shrinkToFit="1"/>
    </xf>
    <xf numFmtId="176" fontId="7" fillId="3" borderId="0" xfId="2" applyNumberFormat="1" applyFont="1" applyFill="1"/>
    <xf numFmtId="176" fontId="3" fillId="3" borderId="85" xfId="2" applyNumberFormat="1" applyFont="1" applyFill="1" applyBorder="1" applyAlignment="1">
      <alignment horizontal="center" vertical="center" shrinkToFit="1"/>
    </xf>
    <xf numFmtId="176" fontId="3" fillId="3" borderId="78" xfId="2" applyNumberFormat="1" applyFont="1" applyFill="1" applyBorder="1" applyAlignment="1">
      <alignment horizontal="center" vertical="center" shrinkToFit="1"/>
    </xf>
    <xf numFmtId="38" fontId="3" fillId="3" borderId="13" xfId="2" applyFont="1" applyFill="1" applyBorder="1" applyAlignment="1">
      <alignment vertical="center" shrinkToFit="1"/>
    </xf>
    <xf numFmtId="38" fontId="3" fillId="3" borderId="32" xfId="2" applyFont="1" applyFill="1" applyBorder="1" applyAlignment="1">
      <alignment vertical="center" shrinkToFit="1"/>
    </xf>
    <xf numFmtId="176" fontId="3" fillId="3" borderId="12" xfId="2" applyNumberFormat="1" applyFont="1" applyFill="1" applyBorder="1" applyAlignment="1">
      <alignment horizontal="center" vertical="center" shrinkToFit="1"/>
    </xf>
    <xf numFmtId="38" fontId="3" fillId="3" borderId="28" xfId="2" applyFont="1" applyFill="1" applyBorder="1" applyAlignment="1">
      <alignment vertical="center" shrinkToFit="1"/>
    </xf>
    <xf numFmtId="38" fontId="3" fillId="3" borderId="25" xfId="2" applyFont="1" applyFill="1" applyBorder="1" applyAlignment="1">
      <alignment vertical="center" shrinkToFit="1"/>
    </xf>
    <xf numFmtId="38" fontId="3" fillId="3" borderId="12" xfId="2" applyFont="1" applyFill="1" applyBorder="1" applyAlignment="1">
      <alignment vertical="center" shrinkToFit="1"/>
    </xf>
    <xf numFmtId="38" fontId="3" fillId="3" borderId="78" xfId="2" applyFont="1" applyFill="1" applyBorder="1" applyAlignment="1">
      <alignment vertical="center" shrinkToFit="1"/>
    </xf>
    <xf numFmtId="176" fontId="3" fillId="3" borderId="79" xfId="2" applyNumberFormat="1" applyFont="1" applyFill="1" applyBorder="1" applyAlignment="1">
      <alignment horizontal="center" vertical="center" shrinkToFit="1"/>
    </xf>
    <xf numFmtId="38" fontId="3" fillId="3" borderId="30" xfId="2" applyFont="1" applyFill="1" applyBorder="1" applyAlignment="1">
      <alignment vertical="center" shrinkToFit="1"/>
    </xf>
    <xf numFmtId="38" fontId="3" fillId="3" borderId="2" xfId="2" applyFont="1" applyFill="1" applyBorder="1" applyAlignment="1">
      <alignment vertical="center" shrinkToFit="1"/>
    </xf>
    <xf numFmtId="38" fontId="3" fillId="3" borderId="26" xfId="2" applyFont="1" applyFill="1" applyBorder="1" applyAlignment="1">
      <alignment vertical="center" shrinkToFit="1"/>
    </xf>
    <xf numFmtId="38" fontId="3" fillId="3" borderId="10" xfId="2" applyFont="1" applyFill="1" applyBorder="1" applyAlignment="1">
      <alignment vertical="center" shrinkToFit="1"/>
    </xf>
    <xf numFmtId="38" fontId="3" fillId="3" borderId="79" xfId="2" applyFont="1" applyFill="1" applyBorder="1" applyAlignment="1">
      <alignment vertical="center" shrinkToFit="1"/>
    </xf>
    <xf numFmtId="38" fontId="3" fillId="3" borderId="33" xfId="2" applyFont="1" applyFill="1" applyBorder="1" applyAlignment="1">
      <alignment vertical="center" shrinkToFit="1"/>
    </xf>
    <xf numFmtId="176" fontId="3" fillId="3" borderId="10" xfId="2" applyNumberFormat="1" applyFont="1" applyFill="1" applyBorder="1" applyAlignment="1">
      <alignment horizontal="center" vertical="center" shrinkToFit="1"/>
    </xf>
    <xf numFmtId="38" fontId="3" fillId="3" borderId="31" xfId="2" applyFont="1" applyFill="1" applyBorder="1" applyAlignment="1">
      <alignment vertical="center" shrinkToFit="1"/>
    </xf>
    <xf numFmtId="176" fontId="3" fillId="3" borderId="8" xfId="2" applyNumberFormat="1" applyFont="1" applyFill="1" applyBorder="1" applyAlignment="1">
      <alignment horizontal="center" vertical="center" shrinkToFit="1"/>
    </xf>
    <xf numFmtId="38" fontId="3" fillId="3" borderId="29" xfId="2" applyFont="1" applyFill="1" applyBorder="1" applyAlignment="1">
      <alignment vertical="center" shrinkToFit="1"/>
    </xf>
    <xf numFmtId="38" fontId="3" fillId="3" borderId="20" xfId="2" applyFont="1" applyFill="1" applyBorder="1" applyAlignment="1">
      <alignment vertical="center" shrinkToFit="1"/>
    </xf>
    <xf numFmtId="38" fontId="3" fillId="3" borderId="24" xfId="2" applyFont="1" applyFill="1" applyBorder="1" applyAlignment="1">
      <alignment vertical="center" shrinkToFit="1"/>
    </xf>
    <xf numFmtId="38" fontId="3" fillId="3" borderId="8" xfId="2" applyFont="1" applyFill="1" applyBorder="1" applyAlignment="1">
      <alignment vertical="center" shrinkToFit="1"/>
    </xf>
    <xf numFmtId="38" fontId="3" fillId="3" borderId="87" xfId="2" applyFont="1" applyFill="1" applyBorder="1" applyAlignment="1">
      <alignment vertical="center" shrinkToFit="1"/>
    </xf>
    <xf numFmtId="176" fontId="3" fillId="3" borderId="80" xfId="2" applyNumberFormat="1" applyFont="1" applyFill="1" applyBorder="1" applyAlignment="1">
      <alignment horizontal="center" vertical="center" shrinkToFit="1"/>
    </xf>
    <xf numFmtId="38" fontId="3" fillId="3" borderId="88" xfId="2" applyFont="1" applyFill="1" applyBorder="1" applyAlignment="1">
      <alignment vertical="center" shrinkToFit="1"/>
    </xf>
    <xf numFmtId="38" fontId="3" fillId="3" borderId="38" xfId="2" applyFont="1" applyFill="1" applyBorder="1" applyAlignment="1">
      <alignment vertical="center" shrinkToFit="1"/>
    </xf>
    <xf numFmtId="38" fontId="3" fillId="3" borderId="89" xfId="2" applyFont="1" applyFill="1" applyBorder="1" applyAlignment="1">
      <alignment vertical="center" shrinkToFit="1"/>
    </xf>
    <xf numFmtId="38" fontId="3" fillId="3" borderId="90" xfId="2" applyFont="1" applyFill="1" applyBorder="1" applyAlignment="1">
      <alignment vertical="center" shrinkToFit="1"/>
    </xf>
    <xf numFmtId="38" fontId="3" fillId="3" borderId="80" xfId="2" applyFont="1" applyFill="1" applyBorder="1" applyAlignment="1">
      <alignment vertical="center" shrinkToFit="1"/>
    </xf>
    <xf numFmtId="38" fontId="3" fillId="3" borderId="91" xfId="2" applyFont="1" applyFill="1" applyBorder="1" applyAlignment="1">
      <alignment vertical="center" shrinkToFit="1"/>
    </xf>
    <xf numFmtId="176" fontId="3" fillId="3" borderId="90" xfId="2" applyNumberFormat="1" applyFont="1" applyFill="1" applyBorder="1" applyAlignment="1">
      <alignment horizontal="center" vertical="center" shrinkToFit="1"/>
    </xf>
    <xf numFmtId="38" fontId="2" fillId="3" borderId="91" xfId="2" applyNumberFormat="1" applyFont="1" applyFill="1" applyBorder="1" applyAlignment="1">
      <alignment vertical="center" shrinkToFit="1"/>
    </xf>
    <xf numFmtId="176" fontId="3" fillId="3" borderId="81" xfId="2" applyNumberFormat="1" applyFont="1" applyFill="1" applyBorder="1" applyAlignment="1">
      <alignment horizontal="center" vertical="center" shrinkToFit="1"/>
    </xf>
    <xf numFmtId="38" fontId="3" fillId="3" borderId="46" xfId="2" applyFont="1" applyFill="1" applyBorder="1" applyAlignment="1">
      <alignment vertical="center" shrinkToFit="1"/>
    </xf>
    <xf numFmtId="38" fontId="3" fillId="3" borderId="43" xfId="2" applyFont="1" applyFill="1" applyBorder="1" applyAlignment="1">
      <alignment vertical="center" shrinkToFit="1"/>
    </xf>
    <xf numFmtId="38" fontId="3" fillId="3" borderId="45" xfId="2" applyFont="1" applyFill="1" applyBorder="1" applyAlignment="1">
      <alignment vertical="center" shrinkToFit="1"/>
    </xf>
    <xf numFmtId="38" fontId="3" fillId="3" borderId="92" xfId="2" applyFont="1" applyFill="1" applyBorder="1" applyAlignment="1">
      <alignment vertical="center" shrinkToFit="1"/>
    </xf>
    <xf numFmtId="38" fontId="3" fillId="3" borderId="81" xfId="2" applyFont="1" applyFill="1" applyBorder="1" applyAlignment="1">
      <alignment vertical="center" shrinkToFit="1"/>
    </xf>
    <xf numFmtId="38" fontId="3" fillId="3" borderId="47" xfId="2" applyFont="1" applyFill="1" applyBorder="1" applyAlignment="1">
      <alignment vertical="center" shrinkToFit="1"/>
    </xf>
    <xf numFmtId="176" fontId="3" fillId="3" borderId="92" xfId="2" applyNumberFormat="1" applyFont="1" applyFill="1" applyBorder="1" applyAlignment="1">
      <alignment horizontal="center" vertical="center" shrinkToFit="1"/>
    </xf>
    <xf numFmtId="38" fontId="3" fillId="3" borderId="93" xfId="2" applyFont="1" applyFill="1" applyBorder="1" applyAlignment="1">
      <alignment vertical="center" shrinkToFit="1"/>
    </xf>
    <xf numFmtId="38" fontId="3" fillId="3" borderId="4" xfId="2" applyFont="1" applyFill="1" applyBorder="1" applyAlignment="1">
      <alignment vertical="center" shrinkToFit="1"/>
    </xf>
    <xf numFmtId="38" fontId="3" fillId="3" borderId="27" xfId="2" applyFont="1" applyFill="1" applyBorder="1" applyAlignment="1">
      <alignment vertical="center" shrinkToFit="1"/>
    </xf>
    <xf numFmtId="38" fontId="3" fillId="3" borderId="6" xfId="2" applyFont="1" applyFill="1" applyBorder="1" applyAlignment="1">
      <alignment vertical="center" shrinkToFit="1"/>
    </xf>
    <xf numFmtId="38" fontId="3" fillId="3" borderId="82" xfId="2" applyFont="1" applyFill="1" applyBorder="1" applyAlignment="1">
      <alignment vertical="center" shrinkToFit="1"/>
    </xf>
    <xf numFmtId="38" fontId="3" fillId="3" borderId="34" xfId="2" applyFont="1" applyFill="1" applyBorder="1" applyAlignment="1">
      <alignment vertical="center" shrinkToFit="1"/>
    </xf>
    <xf numFmtId="176" fontId="3" fillId="3" borderId="6" xfId="2" applyNumberFormat="1" applyFont="1" applyFill="1" applyBorder="1" applyAlignment="1">
      <alignment horizontal="center" vertical="center" shrinkToFit="1"/>
    </xf>
    <xf numFmtId="38" fontId="3" fillId="3" borderId="7" xfId="2" applyFont="1" applyFill="1" applyBorder="1" applyAlignment="1">
      <alignment vertical="center" shrinkToFit="1"/>
    </xf>
    <xf numFmtId="38" fontId="3" fillId="3" borderId="58" xfId="2" applyFont="1" applyFill="1" applyBorder="1" applyAlignment="1">
      <alignment vertical="center" shrinkToFit="1"/>
    </xf>
    <xf numFmtId="38" fontId="3" fillId="3" borderId="55" xfId="2" applyFont="1" applyFill="1" applyBorder="1" applyAlignment="1">
      <alignment vertical="center" shrinkToFit="1"/>
    </xf>
    <xf numFmtId="38" fontId="3" fillId="3" borderId="57" xfId="2" applyFont="1" applyFill="1" applyBorder="1" applyAlignment="1">
      <alignment vertical="center" shrinkToFit="1"/>
    </xf>
    <xf numFmtId="38" fontId="3" fillId="3" borderId="76" xfId="2" applyFont="1" applyFill="1" applyBorder="1" applyAlignment="1">
      <alignment vertical="center" shrinkToFit="1"/>
    </xf>
    <xf numFmtId="38" fontId="3" fillId="3" borderId="83" xfId="2" applyFont="1" applyFill="1" applyBorder="1" applyAlignment="1">
      <alignment vertical="center" shrinkToFit="1"/>
    </xf>
    <xf numFmtId="38" fontId="3" fillId="3" borderId="94" xfId="2" applyFont="1" applyFill="1" applyBorder="1" applyAlignment="1">
      <alignment vertical="center" shrinkToFit="1"/>
    </xf>
    <xf numFmtId="38" fontId="3" fillId="3" borderId="75" xfId="2" applyFont="1" applyFill="1" applyBorder="1" applyAlignment="1">
      <alignment vertical="center" shrinkToFit="1"/>
    </xf>
    <xf numFmtId="38" fontId="2" fillId="3" borderId="59" xfId="2" applyNumberFormat="1" applyFont="1" applyFill="1" applyBorder="1" applyAlignment="1">
      <alignment vertical="center" shrinkToFit="1"/>
    </xf>
    <xf numFmtId="176" fontId="3" fillId="3" borderId="84" xfId="2" applyNumberFormat="1" applyFont="1" applyFill="1" applyBorder="1" applyAlignment="1">
      <alignment horizontal="center" vertical="center" shrinkToFit="1"/>
    </xf>
    <xf numFmtId="38" fontId="3" fillId="3" borderId="49" xfId="2" applyFont="1" applyFill="1" applyBorder="1" applyAlignment="1">
      <alignment vertical="center" shrinkToFit="1"/>
    </xf>
    <xf numFmtId="38" fontId="3" fillId="3" borderId="51" xfId="2" applyFont="1" applyFill="1" applyBorder="1" applyAlignment="1">
      <alignment vertical="center" shrinkToFit="1"/>
    </xf>
    <xf numFmtId="38" fontId="3" fillId="3" borderId="95" xfId="2" applyFont="1" applyFill="1" applyBorder="1" applyAlignment="1">
      <alignment vertical="center" shrinkToFit="1"/>
    </xf>
    <xf numFmtId="38" fontId="3" fillId="3" borderId="84" xfId="2" applyFont="1" applyFill="1" applyBorder="1" applyAlignment="1">
      <alignment vertical="center" shrinkToFit="1"/>
    </xf>
    <xf numFmtId="0" fontId="3" fillId="3" borderId="53" xfId="2" applyNumberFormat="1" applyFont="1" applyFill="1" applyBorder="1" applyAlignment="1">
      <alignment vertical="center" shrinkToFit="1"/>
    </xf>
    <xf numFmtId="38" fontId="2" fillId="3" borderId="47" xfId="2" applyNumberFormat="1" applyFont="1" applyFill="1" applyBorder="1" applyAlignment="1">
      <alignment vertical="center" shrinkToFit="1"/>
    </xf>
    <xf numFmtId="0" fontId="0" fillId="3" borderId="0" xfId="0" applyFill="1" applyAlignment="1"/>
    <xf numFmtId="176" fontId="1" fillId="3" borderId="0" xfId="2" applyNumberFormat="1" applyFill="1"/>
    <xf numFmtId="38" fontId="3" fillId="3" borderId="72" xfId="2" applyFont="1" applyFill="1" applyBorder="1" applyAlignment="1">
      <alignment vertical="center" shrinkToFit="1"/>
    </xf>
    <xf numFmtId="38" fontId="3" fillId="3" borderId="96" xfId="2" applyFont="1" applyFill="1" applyBorder="1" applyAlignment="1">
      <alignment vertical="center" shrinkToFit="1"/>
    </xf>
    <xf numFmtId="38" fontId="3" fillId="3" borderId="97" xfId="2" applyFont="1" applyFill="1" applyBorder="1" applyAlignment="1">
      <alignment vertical="center" shrinkToFit="1"/>
    </xf>
    <xf numFmtId="38" fontId="3" fillId="3" borderId="14" xfId="2" applyFont="1" applyFill="1" applyBorder="1" applyAlignment="1">
      <alignment vertical="center" shrinkToFit="1"/>
    </xf>
    <xf numFmtId="38" fontId="3" fillId="3" borderId="98" xfId="2" applyFont="1" applyFill="1" applyBorder="1" applyAlignment="1">
      <alignment vertical="center" shrinkToFit="1"/>
    </xf>
    <xf numFmtId="38" fontId="3" fillId="3" borderId="11" xfId="2" applyFont="1" applyFill="1" applyBorder="1" applyAlignment="1">
      <alignment vertical="center" shrinkToFit="1"/>
    </xf>
    <xf numFmtId="38" fontId="3" fillId="3" borderId="99" xfId="2" applyFont="1" applyFill="1" applyBorder="1" applyAlignment="1">
      <alignment vertical="center" shrinkToFit="1"/>
    </xf>
    <xf numFmtId="176" fontId="3" fillId="3" borderId="87" xfId="2" applyNumberFormat="1" applyFont="1" applyFill="1" applyBorder="1" applyAlignment="1">
      <alignment horizontal="center" vertical="center" shrinkToFit="1"/>
    </xf>
    <xf numFmtId="38" fontId="3" fillId="3" borderId="21" xfId="2" applyFont="1" applyFill="1" applyBorder="1" applyAlignment="1">
      <alignment vertical="center" shrinkToFit="1"/>
    </xf>
    <xf numFmtId="38" fontId="3" fillId="3" borderId="100" xfId="2" applyFont="1" applyFill="1" applyBorder="1" applyAlignment="1">
      <alignment vertical="center" shrinkToFit="1"/>
    </xf>
    <xf numFmtId="38" fontId="3" fillId="3" borderId="37" xfId="2" applyFont="1" applyFill="1" applyBorder="1" applyAlignment="1">
      <alignment vertical="center" shrinkToFit="1"/>
    </xf>
    <xf numFmtId="38" fontId="3" fillId="3" borderId="101" xfId="2" applyFont="1" applyFill="1" applyBorder="1" applyAlignment="1">
      <alignment vertical="center" shrinkToFit="1"/>
    </xf>
    <xf numFmtId="38" fontId="3" fillId="3" borderId="44" xfId="2" applyFont="1" applyFill="1" applyBorder="1" applyAlignment="1">
      <alignment vertical="center" shrinkToFit="1"/>
    </xf>
    <xf numFmtId="38" fontId="3" fillId="3" borderId="102" xfId="2" applyFont="1" applyFill="1" applyBorder="1" applyAlignment="1">
      <alignment vertical="center" shrinkToFit="1"/>
    </xf>
    <xf numFmtId="176" fontId="3" fillId="3" borderId="65" xfId="2" applyNumberFormat="1" applyFont="1" applyFill="1" applyBorder="1" applyAlignment="1">
      <alignment horizontal="center" vertical="center" shrinkToFit="1"/>
    </xf>
    <xf numFmtId="176" fontId="3" fillId="3" borderId="82" xfId="2" applyNumberFormat="1" applyFont="1" applyFill="1" applyBorder="1" applyAlignment="1">
      <alignment horizontal="center" vertical="center" shrinkToFit="1"/>
    </xf>
    <xf numFmtId="38" fontId="3" fillId="3" borderId="5" xfId="2" applyFont="1" applyFill="1" applyBorder="1" applyAlignment="1">
      <alignment vertical="center" shrinkToFit="1"/>
    </xf>
    <xf numFmtId="38" fontId="3" fillId="3" borderId="103" xfId="2" applyFont="1" applyFill="1" applyBorder="1" applyAlignment="1">
      <alignment vertical="center" shrinkToFit="1"/>
    </xf>
    <xf numFmtId="38" fontId="3" fillId="3" borderId="104" xfId="2" applyFont="1" applyFill="1" applyBorder="1" applyAlignment="1">
      <alignment vertical="center" shrinkToFit="1"/>
    </xf>
    <xf numFmtId="38" fontId="3" fillId="3" borderId="59" xfId="2" applyFont="1" applyFill="1" applyBorder="1" applyAlignment="1">
      <alignment vertical="center" shrinkToFit="1"/>
    </xf>
    <xf numFmtId="38" fontId="3" fillId="3" borderId="56" xfId="2" applyFont="1" applyFill="1" applyBorder="1" applyAlignment="1">
      <alignment vertical="center" shrinkToFit="1"/>
    </xf>
    <xf numFmtId="38" fontId="3" fillId="3" borderId="105" xfId="2" applyFont="1" applyFill="1" applyBorder="1" applyAlignment="1">
      <alignment vertical="center" shrinkToFit="1"/>
    </xf>
    <xf numFmtId="38" fontId="3" fillId="3" borderId="53" xfId="2" applyFont="1" applyFill="1" applyBorder="1" applyAlignment="1">
      <alignment vertical="center" shrinkToFit="1"/>
    </xf>
    <xf numFmtId="38" fontId="3" fillId="3" borderId="106" xfId="2" applyFont="1" applyFill="1" applyBorder="1" applyAlignment="1">
      <alignment vertical="center" shrinkToFit="1"/>
    </xf>
    <xf numFmtId="38" fontId="3" fillId="3" borderId="107" xfId="2" applyFont="1" applyFill="1" applyBorder="1" applyAlignment="1">
      <alignment vertical="center" shrinkToFit="1"/>
    </xf>
    <xf numFmtId="38" fontId="3" fillId="3" borderId="108" xfId="2" applyFont="1" applyFill="1" applyBorder="1" applyAlignment="1">
      <alignment vertical="center" shrinkToFit="1"/>
    </xf>
    <xf numFmtId="0" fontId="7" fillId="2" borderId="0" xfId="2" applyNumberFormat="1" applyFont="1" applyFill="1"/>
    <xf numFmtId="0" fontId="1" fillId="2" borderId="0" xfId="2" applyNumberFormat="1" applyFont="1" applyFill="1"/>
    <xf numFmtId="0" fontId="1" fillId="2" borderId="0" xfId="2" applyNumberFormat="1" applyFont="1" applyFill="1" applyAlignment="1"/>
    <xf numFmtId="0" fontId="7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/>
    <xf numFmtId="176" fontId="3" fillId="2" borderId="109" xfId="2" applyNumberFormat="1" applyFont="1" applyFill="1" applyBorder="1" applyAlignment="1">
      <alignment horizontal="center" vertical="center" shrinkToFit="1"/>
    </xf>
    <xf numFmtId="0" fontId="1" fillId="2" borderId="23" xfId="2" applyNumberFormat="1" applyFont="1" applyFill="1" applyBorder="1"/>
    <xf numFmtId="0" fontId="4" fillId="0" borderId="30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10" xfId="0" applyFont="1" applyFill="1" applyBorder="1" applyAlignment="1">
      <alignment horizontal="center" vertical="center" shrinkToFit="1"/>
    </xf>
    <xf numFmtId="49" fontId="0" fillId="2" borderId="14" xfId="0" applyNumberFormat="1" applyFill="1" applyBorder="1" applyAlignment="1">
      <alignment horizontal="center" vertical="center" shrinkToFit="1"/>
    </xf>
    <xf numFmtId="0" fontId="4" fillId="0" borderId="111" xfId="0" applyNumberFormat="1" applyFont="1" applyBorder="1" applyAlignment="1">
      <alignment horizontal="center" vertical="center" shrinkToFit="1"/>
    </xf>
    <xf numFmtId="0" fontId="4" fillId="0" borderId="112" xfId="0" applyNumberFormat="1" applyFont="1" applyBorder="1" applyAlignment="1">
      <alignment horizontal="center" vertical="center" shrinkToFit="1"/>
    </xf>
    <xf numFmtId="0" fontId="4" fillId="0" borderId="113" xfId="0" applyNumberFormat="1" applyFont="1" applyFill="1" applyBorder="1" applyAlignment="1">
      <alignment horizontal="center" vertical="center" shrinkToFit="1"/>
    </xf>
    <xf numFmtId="0" fontId="4" fillId="0" borderId="114" xfId="0" applyNumberFormat="1" applyFont="1" applyBorder="1" applyAlignment="1">
      <alignment horizontal="center" vertical="center" shrinkToFit="1"/>
    </xf>
    <xf numFmtId="0" fontId="4" fillId="0" borderId="115" xfId="0" applyNumberFormat="1" applyFont="1" applyFill="1" applyBorder="1" applyAlignment="1">
      <alignment horizontal="center" vertical="center" shrinkToFit="1"/>
    </xf>
    <xf numFmtId="0" fontId="4" fillId="0" borderId="116" xfId="0" applyNumberFormat="1" applyFont="1" applyFill="1" applyBorder="1" applyAlignment="1">
      <alignment horizontal="center" vertical="center" shrinkToFit="1"/>
    </xf>
    <xf numFmtId="0" fontId="4" fillId="0" borderId="117" xfId="0" applyNumberFormat="1" applyFont="1" applyFill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19" xfId="0" applyNumberFormat="1" applyFont="1" applyBorder="1" applyAlignment="1">
      <alignment horizontal="center" vertical="center" shrinkToFit="1"/>
    </xf>
    <xf numFmtId="0" fontId="4" fillId="0" borderId="118" xfId="0" applyNumberFormat="1" applyFont="1" applyBorder="1" applyAlignment="1">
      <alignment horizontal="center" vertical="center" shrinkToFit="1"/>
    </xf>
    <xf numFmtId="0" fontId="4" fillId="0" borderId="120" xfId="0" applyNumberFormat="1" applyFont="1" applyBorder="1" applyAlignment="1">
      <alignment horizontal="center" vertical="center" shrinkToFit="1"/>
    </xf>
    <xf numFmtId="0" fontId="4" fillId="0" borderId="121" xfId="0" applyNumberFormat="1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0" borderId="113" xfId="0" applyFont="1" applyFill="1" applyBorder="1" applyAlignment="1">
      <alignment horizontal="center" vertical="center" shrinkToFit="1"/>
    </xf>
    <xf numFmtId="0" fontId="4" fillId="0" borderId="115" xfId="0" applyFont="1" applyFill="1" applyBorder="1" applyAlignment="1">
      <alignment horizontal="center" vertical="center" shrinkToFit="1"/>
    </xf>
    <xf numFmtId="0" fontId="4" fillId="0" borderId="116" xfId="0" applyFont="1" applyFill="1" applyBorder="1" applyAlignment="1">
      <alignment horizontal="center" vertical="center" shrinkToFit="1"/>
    </xf>
    <xf numFmtId="0" fontId="4" fillId="0" borderId="117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>
      <alignment horizontal="center" vertical="center" shrinkToFit="1"/>
    </xf>
    <xf numFmtId="0" fontId="4" fillId="0" borderId="123" xfId="0" applyFont="1" applyFill="1" applyBorder="1" applyAlignment="1">
      <alignment horizontal="center" vertical="center" shrinkToFit="1"/>
    </xf>
    <xf numFmtId="49" fontId="4" fillId="0" borderId="114" xfId="0" applyNumberFormat="1" applyFont="1" applyBorder="1" applyAlignment="1">
      <alignment horizontal="center" vertical="center" shrinkToFit="1"/>
    </xf>
    <xf numFmtId="49" fontId="4" fillId="0" borderId="111" xfId="0" applyNumberFormat="1" applyFont="1" applyBorder="1" applyAlignment="1">
      <alignment horizontal="center" vertical="center" shrinkToFit="1"/>
    </xf>
    <xf numFmtId="49" fontId="4" fillId="0" borderId="112" xfId="0" applyNumberFormat="1" applyFont="1" applyBorder="1" applyAlignment="1">
      <alignment horizontal="center" vertical="center" shrinkToFit="1"/>
    </xf>
    <xf numFmtId="0" fontId="4" fillId="0" borderId="124" xfId="0" applyFont="1" applyFill="1" applyBorder="1" applyAlignment="1">
      <alignment horizontal="center" vertical="center" shrinkToFit="1"/>
    </xf>
    <xf numFmtId="0" fontId="4" fillId="0" borderId="125" xfId="0" applyFont="1" applyFill="1" applyBorder="1" applyAlignment="1">
      <alignment horizontal="center" vertical="center" shrinkToFit="1"/>
    </xf>
    <xf numFmtId="0" fontId="4" fillId="0" borderId="126" xfId="0" applyFont="1" applyFill="1" applyBorder="1" applyAlignment="1">
      <alignment horizontal="center" vertical="center" shrinkToFit="1"/>
    </xf>
    <xf numFmtId="0" fontId="4" fillId="0" borderId="127" xfId="0" applyFont="1" applyFill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49" fontId="4" fillId="0" borderId="128" xfId="0" applyNumberFormat="1" applyFont="1" applyBorder="1" applyAlignment="1">
      <alignment horizontal="center" vertical="center" shrinkToFit="1"/>
    </xf>
    <xf numFmtId="0" fontId="4" fillId="0" borderId="118" xfId="0" applyFont="1" applyFill="1" applyBorder="1" applyAlignment="1">
      <alignment horizontal="center" vertical="center" shrinkToFit="1"/>
    </xf>
    <xf numFmtId="0" fontId="4" fillId="0" borderId="120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shrinkToFit="1"/>
    </xf>
    <xf numFmtId="0" fontId="4" fillId="0" borderId="129" xfId="0" applyFont="1" applyFill="1" applyBorder="1" applyAlignment="1">
      <alignment horizontal="center" vertical="center" shrinkToFit="1"/>
    </xf>
    <xf numFmtId="0" fontId="4" fillId="0" borderId="130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6" fillId="0" borderId="0" xfId="0" applyFont="1" applyBorder="1" applyAlignment="1">
      <alignment vertical="top" wrapText="1"/>
    </xf>
    <xf numFmtId="49" fontId="0" fillId="2" borderId="18" xfId="0" applyNumberFormat="1" applyFont="1" applyFill="1" applyBorder="1" applyAlignment="1">
      <alignment vertical="center"/>
    </xf>
    <xf numFmtId="49" fontId="0" fillId="2" borderId="3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0" fontId="0" fillId="2" borderId="70" xfId="0" applyFont="1" applyFill="1" applyBorder="1" applyAlignment="1">
      <alignment vertical="center"/>
    </xf>
    <xf numFmtId="49" fontId="0" fillId="2" borderId="74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6" fontId="3" fillId="2" borderId="131" xfId="2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shrinkToFit="1"/>
    </xf>
    <xf numFmtId="0" fontId="0" fillId="2" borderId="0" xfId="0" applyFill="1" applyAlignment="1">
      <alignment shrinkToFit="1"/>
    </xf>
    <xf numFmtId="177" fontId="3" fillId="2" borderId="61" xfId="2" applyNumberFormat="1" applyFont="1" applyFill="1" applyBorder="1" applyAlignment="1">
      <alignment horizontal="right" vertical="center" shrinkToFit="1"/>
    </xf>
    <xf numFmtId="177" fontId="3" fillId="2" borderId="86" xfId="2" applyNumberFormat="1" applyFont="1" applyFill="1" applyBorder="1" applyAlignment="1">
      <alignment horizontal="right" vertical="center" shrinkToFit="1"/>
    </xf>
    <xf numFmtId="177" fontId="3" fillId="2" borderId="9" xfId="2" applyNumberFormat="1" applyFont="1" applyFill="1" applyBorder="1" applyAlignment="1">
      <alignment horizontal="right" vertical="center" shrinkToFit="1"/>
    </xf>
    <xf numFmtId="177" fontId="3" fillId="2" borderId="46" xfId="2" applyNumberFormat="1" applyFont="1" applyFill="1" applyBorder="1" applyAlignment="1">
      <alignment horizontal="right" vertical="center" shrinkToFit="1"/>
    </xf>
    <xf numFmtId="177" fontId="3" fillId="2" borderId="7" xfId="2" applyNumberFormat="1" applyFont="1" applyFill="1" applyBorder="1" applyAlignment="1">
      <alignment horizontal="right" vertical="center" shrinkToFit="1"/>
    </xf>
    <xf numFmtId="177" fontId="3" fillId="2" borderId="132" xfId="2" applyNumberFormat="1" applyFont="1" applyFill="1" applyBorder="1" applyAlignment="1">
      <alignment horizontal="right" vertical="center" shrinkToFit="1"/>
    </xf>
    <xf numFmtId="177" fontId="3" fillId="2" borderId="52" xfId="2" applyNumberFormat="1" applyFont="1" applyFill="1" applyBorder="1" applyAlignment="1">
      <alignment horizontal="right" vertical="center" shrinkToFit="1"/>
    </xf>
    <xf numFmtId="177" fontId="3" fillId="2" borderId="9" xfId="1" applyNumberFormat="1" applyFont="1" applyFill="1" applyBorder="1" applyAlignment="1">
      <alignment horizontal="right" vertical="center" shrinkToFit="1"/>
    </xf>
    <xf numFmtId="177" fontId="3" fillId="2" borderId="35" xfId="2" applyNumberFormat="1" applyFont="1" applyFill="1" applyBorder="1" applyAlignment="1">
      <alignment horizontal="right" vertical="center" shrinkToFit="1"/>
    </xf>
    <xf numFmtId="177" fontId="3" fillId="2" borderId="44" xfId="2" applyNumberFormat="1" applyFont="1" applyFill="1" applyBorder="1" applyAlignment="1">
      <alignment horizontal="right" vertical="center" shrinkToFit="1"/>
    </xf>
    <xf numFmtId="177" fontId="3" fillId="2" borderId="5" xfId="2" applyNumberFormat="1" applyFont="1" applyFill="1" applyBorder="1" applyAlignment="1">
      <alignment horizontal="right" vertical="center" shrinkToFit="1"/>
    </xf>
    <xf numFmtId="177" fontId="3" fillId="2" borderId="133" xfId="2" applyNumberFormat="1" applyFont="1" applyFill="1" applyBorder="1" applyAlignment="1">
      <alignment horizontal="right" vertical="center" shrinkToFit="1"/>
    </xf>
    <xf numFmtId="177" fontId="3" fillId="2" borderId="50" xfId="2" applyNumberFormat="1" applyFont="1" applyFill="1" applyBorder="1" applyAlignment="1">
      <alignment horizontal="right" vertical="center" shrinkToFit="1"/>
    </xf>
    <xf numFmtId="177" fontId="3" fillId="2" borderId="134" xfId="2" applyNumberFormat="1" applyFont="1" applyFill="1" applyBorder="1" applyAlignment="1">
      <alignment horizontal="right" vertical="center" shrinkToFit="1"/>
    </xf>
    <xf numFmtId="177" fontId="3" fillId="2" borderId="85" xfId="2" applyNumberFormat="1" applyFont="1" applyFill="1" applyBorder="1" applyAlignment="1">
      <alignment horizontal="right" vertical="center" shrinkToFit="1"/>
    </xf>
    <xf numFmtId="177" fontId="3" fillId="2" borderId="135" xfId="2" applyNumberFormat="1" applyFont="1" applyFill="1" applyBorder="1" applyAlignment="1">
      <alignment horizontal="right" vertical="center" shrinkToFit="1"/>
    </xf>
    <xf numFmtId="177" fontId="3" fillId="2" borderId="136" xfId="2" applyNumberFormat="1" applyFont="1" applyFill="1" applyBorder="1" applyAlignment="1">
      <alignment horizontal="right" vertical="center" shrinkToFit="1"/>
    </xf>
    <xf numFmtId="177" fontId="3" fillId="2" borderId="137" xfId="2" applyNumberFormat="1" applyFont="1" applyFill="1" applyBorder="1" applyAlignment="1">
      <alignment horizontal="right" vertical="center" shrinkToFit="1"/>
    </xf>
    <xf numFmtId="177" fontId="3" fillId="2" borderId="138" xfId="2" applyNumberFormat="1" applyFont="1" applyFill="1" applyBorder="1" applyAlignment="1">
      <alignment horizontal="right" vertical="center" shrinkToFit="1"/>
    </xf>
    <xf numFmtId="177" fontId="3" fillId="2" borderId="95" xfId="2" applyNumberFormat="1" applyFont="1" applyFill="1" applyBorder="1" applyAlignment="1">
      <alignment horizontal="right" vertical="center" shrinkToFit="1"/>
    </xf>
    <xf numFmtId="177" fontId="3" fillId="2" borderId="6" xfId="2" applyNumberFormat="1" applyFont="1" applyFill="1" applyBorder="1" applyAlignment="1">
      <alignment horizontal="right" vertical="center" shrinkToFit="1"/>
    </xf>
    <xf numFmtId="177" fontId="3" fillId="2" borderId="139" xfId="2" applyNumberFormat="1" applyFont="1" applyFill="1" applyBorder="1" applyAlignment="1">
      <alignment horizontal="right" vertical="center" shrinkToFit="1"/>
    </xf>
    <xf numFmtId="177" fontId="3" fillId="2" borderId="140" xfId="2" applyNumberFormat="1" applyFont="1" applyFill="1" applyBorder="1" applyAlignment="1">
      <alignment horizontal="right" vertical="center" shrinkToFit="1"/>
    </xf>
    <xf numFmtId="177" fontId="3" fillId="2" borderId="141" xfId="2" applyNumberFormat="1" applyFont="1" applyFill="1" applyBorder="1" applyAlignment="1">
      <alignment horizontal="right" vertical="center" shrinkToFit="1"/>
    </xf>
    <xf numFmtId="177" fontId="3" fillId="2" borderId="109" xfId="2" applyNumberFormat="1" applyFont="1" applyFill="1" applyBorder="1" applyAlignment="1">
      <alignment horizontal="right" vertical="center" shrinkToFit="1"/>
    </xf>
    <xf numFmtId="177" fontId="3" fillId="2" borderId="142" xfId="2" applyNumberFormat="1" applyFont="1" applyFill="1" applyBorder="1" applyAlignment="1">
      <alignment horizontal="right" vertical="center" shrinkToFit="1"/>
    </xf>
    <xf numFmtId="177" fontId="3" fillId="2" borderId="143" xfId="2" applyNumberFormat="1" applyFont="1" applyFill="1" applyBorder="1" applyAlignment="1">
      <alignment horizontal="right" vertical="center" shrinkToFit="1"/>
    </xf>
    <xf numFmtId="177" fontId="3" fillId="2" borderId="144" xfId="2" applyNumberFormat="1" applyFont="1" applyFill="1" applyBorder="1" applyAlignment="1">
      <alignment horizontal="right" vertical="center" shrinkToFit="1"/>
    </xf>
    <xf numFmtId="177" fontId="3" fillId="2" borderId="145" xfId="2" applyNumberFormat="1" applyFont="1" applyFill="1" applyBorder="1" applyAlignment="1">
      <alignment horizontal="right" vertical="center" shrinkToFit="1"/>
    </xf>
    <xf numFmtId="177" fontId="3" fillId="2" borderId="33" xfId="2" applyNumberFormat="1" applyFont="1" applyFill="1" applyBorder="1" applyAlignment="1">
      <alignment horizontal="right" vertical="center" shrinkToFit="1"/>
    </xf>
    <xf numFmtId="177" fontId="3" fillId="2" borderId="146" xfId="2" applyNumberFormat="1" applyFont="1" applyFill="1" applyBorder="1" applyAlignment="1">
      <alignment horizontal="right" vertical="center" shrinkToFit="1"/>
    </xf>
    <xf numFmtId="177" fontId="3" fillId="2" borderId="147" xfId="2" applyNumberFormat="1" applyFont="1" applyFill="1" applyBorder="1" applyAlignment="1">
      <alignment horizontal="right" vertical="center" shrinkToFit="1"/>
    </xf>
    <xf numFmtId="177" fontId="3" fillId="2" borderId="148" xfId="2" applyNumberFormat="1" applyFont="1" applyFill="1" applyBorder="1" applyAlignment="1">
      <alignment horizontal="right" vertical="center" shrinkToFit="1"/>
    </xf>
    <xf numFmtId="177" fontId="3" fillId="2" borderId="149" xfId="2" applyNumberFormat="1" applyFont="1" applyFill="1" applyBorder="1" applyAlignment="1">
      <alignment horizontal="right" vertical="center" shrinkToFit="1"/>
    </xf>
    <xf numFmtId="177" fontId="3" fillId="2" borderId="150" xfId="2" applyNumberFormat="1" applyFont="1" applyFill="1" applyBorder="1" applyAlignment="1">
      <alignment horizontal="right" vertical="center" shrinkToFit="1"/>
    </xf>
    <xf numFmtId="177" fontId="3" fillId="2" borderId="151" xfId="2" applyNumberFormat="1" applyFont="1" applyFill="1" applyBorder="1" applyAlignment="1">
      <alignment horizontal="right" vertical="center" shrinkToFit="1"/>
    </xf>
    <xf numFmtId="177" fontId="3" fillId="2" borderId="152" xfId="2" applyNumberFormat="1" applyFont="1" applyFill="1" applyBorder="1" applyAlignment="1">
      <alignment horizontal="right" vertical="center" shrinkToFit="1"/>
    </xf>
    <xf numFmtId="177" fontId="3" fillId="2" borderId="153" xfId="2" applyNumberFormat="1" applyFont="1" applyFill="1" applyBorder="1" applyAlignment="1">
      <alignment horizontal="right" vertical="center" shrinkToFit="1"/>
    </xf>
    <xf numFmtId="177" fontId="3" fillId="2" borderId="154" xfId="2" applyNumberFormat="1" applyFont="1" applyFill="1" applyBorder="1" applyAlignment="1">
      <alignment horizontal="right" vertical="center" shrinkToFit="1"/>
    </xf>
    <xf numFmtId="177" fontId="3" fillId="2" borderId="155" xfId="2" applyNumberFormat="1" applyFont="1" applyFill="1" applyBorder="1" applyAlignment="1">
      <alignment horizontal="right" vertical="center" shrinkToFit="1"/>
    </xf>
    <xf numFmtId="177" fontId="3" fillId="2" borderId="156" xfId="2" applyNumberFormat="1" applyFont="1" applyFill="1" applyBorder="1" applyAlignment="1">
      <alignment horizontal="right" vertical="center" shrinkToFit="1"/>
    </xf>
    <xf numFmtId="177" fontId="3" fillId="2" borderId="131" xfId="2" applyNumberFormat="1" applyFont="1" applyFill="1" applyBorder="1" applyAlignment="1">
      <alignment horizontal="right" vertical="center" shrinkToFit="1"/>
    </xf>
    <xf numFmtId="177" fontId="3" fillId="2" borderId="157" xfId="2" applyNumberFormat="1" applyFont="1" applyFill="1" applyBorder="1" applyAlignment="1">
      <alignment horizontal="right" vertical="center" shrinkToFit="1"/>
    </xf>
    <xf numFmtId="177" fontId="3" fillId="2" borderId="158" xfId="2" applyNumberFormat="1" applyFont="1" applyFill="1" applyBorder="1" applyAlignment="1">
      <alignment horizontal="right" vertical="center" shrinkToFit="1"/>
    </xf>
    <xf numFmtId="177" fontId="3" fillId="2" borderId="159" xfId="2" applyNumberFormat="1" applyFont="1" applyFill="1" applyBorder="1" applyAlignment="1">
      <alignment horizontal="right" vertical="center" shrinkToFit="1"/>
    </xf>
    <xf numFmtId="177" fontId="3" fillId="2" borderId="134" xfId="1" applyNumberFormat="1" applyFont="1" applyFill="1" applyBorder="1" applyAlignment="1">
      <alignment horizontal="right" vertical="center" shrinkToFit="1"/>
    </xf>
    <xf numFmtId="177" fontId="3" fillId="2" borderId="77" xfId="2" applyNumberFormat="1" applyFont="1" applyFill="1" applyBorder="1" applyAlignment="1">
      <alignment horizontal="right" vertical="center" shrinkToFit="1"/>
    </xf>
    <xf numFmtId="177" fontId="3" fillId="2" borderId="47" xfId="2" applyNumberFormat="1" applyFont="1" applyFill="1" applyBorder="1" applyAlignment="1">
      <alignment horizontal="right" vertical="center" shrinkToFit="1"/>
    </xf>
    <xf numFmtId="177" fontId="3" fillId="2" borderId="102" xfId="2" applyNumberFormat="1" applyFont="1" applyFill="1" applyBorder="1" applyAlignment="1">
      <alignment horizontal="right" vertical="center" shrinkToFit="1"/>
    </xf>
    <xf numFmtId="177" fontId="3" fillId="2" borderId="34" xfId="2" applyNumberFormat="1" applyFont="1" applyFill="1" applyBorder="1" applyAlignment="1">
      <alignment horizontal="right" vertical="center" shrinkToFit="1"/>
    </xf>
    <xf numFmtId="177" fontId="3" fillId="2" borderId="103" xfId="2" applyNumberFormat="1" applyFont="1" applyFill="1" applyBorder="1" applyAlignment="1">
      <alignment horizontal="right" vertical="center" shrinkToFit="1"/>
    </xf>
    <xf numFmtId="177" fontId="3" fillId="2" borderId="94" xfId="2" applyNumberFormat="1" applyFont="1" applyFill="1" applyBorder="1" applyAlignment="1">
      <alignment horizontal="right" vertical="center" shrinkToFit="1"/>
    </xf>
    <xf numFmtId="177" fontId="3" fillId="2" borderId="160" xfId="2" applyNumberFormat="1" applyFont="1" applyFill="1" applyBorder="1" applyAlignment="1">
      <alignment horizontal="right" vertical="center" shrinkToFit="1"/>
    </xf>
    <xf numFmtId="177" fontId="3" fillId="2" borderId="161" xfId="2" applyNumberFormat="1" applyFont="1" applyFill="1" applyBorder="1" applyAlignment="1">
      <alignment horizontal="right" vertical="center" shrinkToFit="1"/>
    </xf>
    <xf numFmtId="177" fontId="3" fillId="2" borderId="53" xfId="2" applyNumberFormat="1" applyFont="1" applyFill="1" applyBorder="1" applyAlignment="1">
      <alignment horizontal="right" vertical="center" shrinkToFit="1"/>
    </xf>
    <xf numFmtId="177" fontId="3" fillId="2" borderId="92" xfId="2" applyNumberFormat="1" applyFont="1" applyFill="1" applyBorder="1" applyAlignment="1">
      <alignment horizontal="right" vertical="center" shrinkToFit="1"/>
    </xf>
    <xf numFmtId="177" fontId="3" fillId="2" borderId="162" xfId="2" applyNumberFormat="1" applyFont="1" applyFill="1" applyBorder="1" applyAlignment="1">
      <alignment horizontal="right" vertical="center" shrinkToFit="1"/>
    </xf>
    <xf numFmtId="0" fontId="4" fillId="0" borderId="6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left" vertical="center" wrapText="1"/>
    </xf>
    <xf numFmtId="0" fontId="11" fillId="0" borderId="117" xfId="0" applyFont="1" applyFill="1" applyBorder="1" applyAlignment="1">
      <alignment horizontal="left" vertical="center"/>
    </xf>
    <xf numFmtId="0" fontId="11" fillId="0" borderId="117" xfId="0" applyFont="1" applyFill="1" applyBorder="1" applyAlignment="1">
      <alignment horizontal="left" vertical="center" wrapText="1"/>
    </xf>
    <xf numFmtId="0" fontId="11" fillId="0" borderId="11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 wrapText="1" shrinkToFit="1"/>
    </xf>
    <xf numFmtId="0" fontId="11" fillId="0" borderId="122" xfId="0" applyFont="1" applyFill="1" applyBorder="1" applyAlignment="1">
      <alignment horizontal="center" vertical="center" wrapText="1"/>
    </xf>
    <xf numFmtId="0" fontId="11" fillId="0" borderId="123" xfId="0" applyFont="1" applyFill="1" applyBorder="1" applyAlignment="1">
      <alignment horizontal="left" vertical="center" wrapText="1"/>
    </xf>
    <xf numFmtId="0" fontId="11" fillId="0" borderId="115" xfId="0" applyFont="1" applyFill="1" applyBorder="1" applyAlignment="1">
      <alignment horizontal="center" vertical="center" wrapText="1"/>
    </xf>
    <xf numFmtId="0" fontId="11" fillId="0" borderId="115" xfId="0" applyFont="1" applyFill="1" applyBorder="1" applyAlignment="1">
      <alignment horizontal="left" vertical="center"/>
    </xf>
    <xf numFmtId="0" fontId="4" fillId="0" borderId="164" xfId="0" applyNumberFormat="1" applyFont="1" applyFill="1" applyBorder="1" applyAlignment="1">
      <alignment horizontal="left" vertical="center" shrinkToFit="1"/>
    </xf>
    <xf numFmtId="0" fontId="4" fillId="0" borderId="165" xfId="0" applyNumberFormat="1" applyFont="1" applyFill="1" applyBorder="1" applyAlignment="1">
      <alignment horizontal="left" vertical="center" shrinkToFit="1"/>
    </xf>
    <xf numFmtId="0" fontId="4" fillId="0" borderId="66" xfId="0" applyNumberFormat="1" applyFont="1" applyFill="1" applyBorder="1" applyAlignment="1">
      <alignment horizontal="left" vertical="center" shrinkToFit="1"/>
    </xf>
    <xf numFmtId="0" fontId="4" fillId="0" borderId="166" xfId="0" applyNumberFormat="1" applyFont="1" applyFill="1" applyBorder="1" applyAlignment="1">
      <alignment horizontal="left" vertical="center" shrinkToFit="1"/>
    </xf>
    <xf numFmtId="0" fontId="4" fillId="5" borderId="115" xfId="0" applyFont="1" applyFill="1" applyBorder="1" applyAlignment="1">
      <alignment horizontal="center" vertical="center" shrinkToFit="1"/>
    </xf>
    <xf numFmtId="0" fontId="4" fillId="5" borderId="68" xfId="0" applyFont="1" applyFill="1" applyBorder="1" applyAlignment="1">
      <alignment horizontal="center" vertical="center" shrinkToFit="1"/>
    </xf>
    <xf numFmtId="0" fontId="4" fillId="5" borderId="113" xfId="0" applyNumberFormat="1" applyFont="1" applyFill="1" applyBorder="1" applyAlignment="1">
      <alignment horizontal="center" vertical="center" shrinkToFit="1"/>
    </xf>
    <xf numFmtId="0" fontId="4" fillId="5" borderId="115" xfId="0" applyNumberFormat="1" applyFont="1" applyFill="1" applyBorder="1" applyAlignment="1">
      <alignment horizontal="center" vertical="center" shrinkToFit="1"/>
    </xf>
    <xf numFmtId="0" fontId="4" fillId="5" borderId="6" xfId="0" applyNumberFormat="1" applyFont="1" applyFill="1" applyBorder="1" applyAlignment="1">
      <alignment horizontal="center" vertical="center" shrinkToFit="1"/>
    </xf>
    <xf numFmtId="0" fontId="4" fillId="5" borderId="117" xfId="0" applyNumberFormat="1" applyFont="1" applyFill="1" applyBorder="1" applyAlignment="1">
      <alignment horizontal="center" vertical="center" shrinkToFit="1"/>
    </xf>
    <xf numFmtId="0" fontId="4" fillId="5" borderId="167" xfId="0" applyNumberFormat="1" applyFont="1" applyFill="1" applyBorder="1" applyAlignment="1">
      <alignment horizontal="center" vertical="center" shrinkToFit="1"/>
    </xf>
    <xf numFmtId="0" fontId="4" fillId="5" borderId="110" xfId="0" applyNumberFormat="1" applyFont="1" applyFill="1" applyBorder="1" applyAlignment="1">
      <alignment horizontal="center" vertical="center" shrinkToFit="1"/>
    </xf>
    <xf numFmtId="0" fontId="4" fillId="5" borderId="116" xfId="0" applyNumberFormat="1" applyFont="1" applyFill="1" applyBorder="1" applyAlignment="1">
      <alignment horizontal="center" vertical="center" shrinkToFit="1"/>
    </xf>
    <xf numFmtId="0" fontId="4" fillId="5" borderId="126" xfId="0" applyNumberFormat="1" applyFont="1" applyFill="1" applyBorder="1" applyAlignment="1">
      <alignment horizontal="center" vertical="center" shrinkToFit="1"/>
    </xf>
    <xf numFmtId="0" fontId="4" fillId="5" borderId="68" xfId="0" applyNumberFormat="1" applyFont="1" applyFill="1" applyBorder="1" applyAlignment="1">
      <alignment horizontal="center" vertical="center" shrinkToFit="1"/>
    </xf>
    <xf numFmtId="0" fontId="4" fillId="5" borderId="168" xfId="0" applyNumberFormat="1" applyFont="1" applyFill="1" applyBorder="1" applyAlignment="1">
      <alignment horizontal="center" vertical="center" shrinkToFit="1"/>
    </xf>
    <xf numFmtId="0" fontId="4" fillId="5" borderId="124" xfId="0" applyNumberFormat="1" applyFont="1" applyFill="1" applyBorder="1" applyAlignment="1">
      <alignment horizontal="center" vertical="center" shrinkToFit="1"/>
    </xf>
    <xf numFmtId="0" fontId="4" fillId="5" borderId="125" xfId="0" applyNumberFormat="1" applyFont="1" applyFill="1" applyBorder="1" applyAlignment="1">
      <alignment horizontal="center" vertical="center" shrinkToFit="1"/>
    </xf>
    <xf numFmtId="0" fontId="4" fillId="5" borderId="127" xfId="0" applyNumberFormat="1" applyFont="1" applyFill="1" applyBorder="1" applyAlignment="1">
      <alignment horizontal="center" vertical="center" shrinkToFit="1"/>
    </xf>
    <xf numFmtId="0" fontId="4" fillId="5" borderId="117" xfId="0" applyFont="1" applyFill="1" applyBorder="1" applyAlignment="1">
      <alignment horizontal="center" vertical="center" shrinkToFit="1"/>
    </xf>
    <xf numFmtId="0" fontId="4" fillId="5" borderId="113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116" xfId="0" applyFont="1" applyFill="1" applyBorder="1" applyAlignment="1">
      <alignment horizontal="center" vertical="center" shrinkToFit="1"/>
    </xf>
    <xf numFmtId="0" fontId="4" fillId="5" borderId="127" xfId="0" applyFont="1" applyFill="1" applyBorder="1" applyAlignment="1">
      <alignment horizontal="center" vertical="center" shrinkToFit="1"/>
    </xf>
    <xf numFmtId="0" fontId="4" fillId="5" borderId="126" xfId="0" applyFont="1" applyFill="1" applyBorder="1" applyAlignment="1">
      <alignment horizontal="center" vertical="center" shrinkToFit="1"/>
    </xf>
    <xf numFmtId="0" fontId="0" fillId="5" borderId="0" xfId="0" applyFill="1"/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114" xfId="0" applyNumberFormat="1" applyFont="1" applyFill="1" applyBorder="1" applyAlignment="1">
      <alignment horizontal="center" vertical="center" shrinkToFit="1"/>
    </xf>
    <xf numFmtId="0" fontId="4" fillId="5" borderId="111" xfId="0" applyNumberFormat="1" applyFont="1" applyFill="1" applyBorder="1" applyAlignment="1">
      <alignment horizontal="center" vertical="center" shrinkToFit="1"/>
    </xf>
    <xf numFmtId="0" fontId="4" fillId="5" borderId="112" xfId="0" applyNumberFormat="1" applyFont="1" applyFill="1" applyBorder="1" applyAlignment="1">
      <alignment horizontal="center" vertical="center" shrinkToFit="1"/>
    </xf>
    <xf numFmtId="0" fontId="4" fillId="5" borderId="0" xfId="0" applyFont="1" applyFill="1" applyBorder="1"/>
    <xf numFmtId="0" fontId="4" fillId="5" borderId="0" xfId="0" applyFont="1" applyFill="1"/>
    <xf numFmtId="0" fontId="4" fillId="5" borderId="118" xfId="0" applyNumberFormat="1" applyFont="1" applyFill="1" applyBorder="1" applyAlignment="1">
      <alignment horizontal="center" vertical="center" shrinkToFit="1"/>
    </xf>
    <xf numFmtId="0" fontId="4" fillId="5" borderId="120" xfId="0" applyNumberFormat="1" applyFont="1" applyFill="1" applyBorder="1" applyAlignment="1">
      <alignment horizontal="center" vertical="center" shrinkToFit="1"/>
    </xf>
    <xf numFmtId="0" fontId="4" fillId="5" borderId="121" xfId="0" applyNumberFormat="1" applyFont="1" applyFill="1" applyBorder="1" applyAlignment="1">
      <alignment horizontal="center" vertical="center" shrinkToFit="1"/>
    </xf>
    <xf numFmtId="0" fontId="4" fillId="5" borderId="0" xfId="0" applyFont="1" applyFill="1" applyAlignment="1">
      <alignment shrinkToFit="1"/>
    </xf>
    <xf numFmtId="0" fontId="0" fillId="5" borderId="0" xfId="0" applyFill="1" applyAlignment="1">
      <alignment shrinkToFit="1"/>
    </xf>
    <xf numFmtId="0" fontId="4" fillId="5" borderId="0" xfId="0" applyFont="1" applyFill="1" applyBorder="1" applyAlignment="1">
      <alignment vertical="center" shrinkToFit="1"/>
    </xf>
    <xf numFmtId="49" fontId="4" fillId="5" borderId="3" xfId="0" applyNumberFormat="1" applyFont="1" applyFill="1" applyBorder="1" applyAlignment="1">
      <alignment horizontal="center" vertical="center" shrinkToFit="1"/>
    </xf>
    <xf numFmtId="49" fontId="4" fillId="5" borderId="4" xfId="0" applyNumberFormat="1" applyFont="1" applyFill="1" applyBorder="1" applyAlignment="1">
      <alignment horizontal="center" vertical="center" shrinkToFit="1"/>
    </xf>
    <xf numFmtId="49" fontId="4" fillId="5" borderId="5" xfId="0" applyNumberFormat="1" applyFont="1" applyFill="1" applyBorder="1" applyAlignment="1">
      <alignment horizontal="center" vertical="center" shrinkToFit="1"/>
    </xf>
    <xf numFmtId="49" fontId="4" fillId="5" borderId="6" xfId="0" applyNumberFormat="1" applyFont="1" applyFill="1" applyBorder="1" applyAlignment="1">
      <alignment horizontal="center" vertical="center" shrinkToFit="1"/>
    </xf>
    <xf numFmtId="49" fontId="4" fillId="5" borderId="23" xfId="0" applyNumberFormat="1" applyFont="1" applyFill="1" applyBorder="1" applyAlignment="1">
      <alignment horizontal="center" vertical="center" shrinkToFit="1"/>
    </xf>
    <xf numFmtId="0" fontId="0" fillId="5" borderId="0" xfId="0" applyFill="1" applyAlignment="1">
      <alignment vertical="center"/>
    </xf>
    <xf numFmtId="0" fontId="4" fillId="5" borderId="18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35" xfId="0" applyFont="1" applyFill="1" applyBorder="1" applyAlignment="1">
      <alignment horizontal="center" vertical="center" shrinkToFit="1"/>
    </xf>
    <xf numFmtId="0" fontId="4" fillId="5" borderId="85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4" fillId="5" borderId="0" xfId="0" applyFont="1" applyFill="1" applyAlignment="1">
      <alignment vertical="center"/>
    </xf>
    <xf numFmtId="49" fontId="4" fillId="5" borderId="0" xfId="0" applyNumberFormat="1" applyFont="1" applyFill="1" applyAlignment="1">
      <alignment vertical="center"/>
    </xf>
    <xf numFmtId="0" fontId="0" fillId="5" borderId="0" xfId="0" applyFill="1" applyBorder="1" applyAlignment="1"/>
    <xf numFmtId="0" fontId="4" fillId="5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 shrinkToFit="1"/>
    </xf>
    <xf numFmtId="0" fontId="4" fillId="0" borderId="111" xfId="0" applyNumberFormat="1" applyFont="1" applyFill="1" applyBorder="1" applyAlignment="1">
      <alignment horizontal="center" vertical="center" shrinkToFit="1"/>
    </xf>
    <xf numFmtId="0" fontId="4" fillId="0" borderId="112" xfId="0" applyNumberFormat="1" applyFont="1" applyFill="1" applyBorder="1" applyAlignment="1">
      <alignment horizontal="center" vertical="center" shrinkToFit="1"/>
    </xf>
    <xf numFmtId="0" fontId="4" fillId="0" borderId="124" xfId="0" applyNumberFormat="1" applyFont="1" applyFill="1" applyBorder="1" applyAlignment="1">
      <alignment horizontal="center" vertical="center" shrinkToFit="1"/>
    </xf>
    <xf numFmtId="0" fontId="4" fillId="0" borderId="125" xfId="0" applyNumberFormat="1" applyFont="1" applyFill="1" applyBorder="1" applyAlignment="1">
      <alignment horizontal="center" vertical="center" shrinkToFit="1"/>
    </xf>
    <xf numFmtId="0" fontId="4" fillId="0" borderId="126" xfId="0" applyNumberFormat="1" applyFont="1" applyFill="1" applyBorder="1" applyAlignment="1">
      <alignment horizontal="center" vertical="center" shrinkToFit="1"/>
    </xf>
    <xf numFmtId="0" fontId="4" fillId="0" borderId="127" xfId="0" applyNumberFormat="1" applyFont="1" applyFill="1" applyBorder="1" applyAlignment="1">
      <alignment horizontal="center" vertical="center" shrinkToFit="1"/>
    </xf>
    <xf numFmtId="0" fontId="4" fillId="0" borderId="118" xfId="0" applyNumberFormat="1" applyFont="1" applyFill="1" applyBorder="1" applyAlignment="1">
      <alignment horizontal="center" vertical="center" shrinkToFit="1"/>
    </xf>
    <xf numFmtId="0" fontId="4" fillId="0" borderId="120" xfId="0" applyNumberFormat="1" applyFont="1" applyFill="1" applyBorder="1" applyAlignment="1">
      <alignment horizontal="center" vertical="center" shrinkToFit="1"/>
    </xf>
    <xf numFmtId="0" fontId="4" fillId="0" borderId="12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Border="1" applyAlignment="1">
      <alignment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49" fontId="4" fillId="0" borderId="164" xfId="0" applyNumberFormat="1" applyFont="1" applyFill="1" applyBorder="1" applyAlignment="1">
      <alignment horizontal="center" vertical="center" shrinkToFit="1"/>
    </xf>
    <xf numFmtId="0" fontId="4" fillId="0" borderId="170" xfId="0" applyFont="1" applyFill="1" applyBorder="1" applyAlignment="1">
      <alignment horizontal="center" vertical="center" shrinkToFit="1"/>
    </xf>
    <xf numFmtId="0" fontId="4" fillId="0" borderId="171" xfId="0" applyFont="1" applyFill="1" applyBorder="1" applyAlignment="1">
      <alignment horizontal="center" vertical="center" shrinkToFit="1"/>
    </xf>
    <xf numFmtId="0" fontId="4" fillId="0" borderId="172" xfId="0" applyFont="1" applyFill="1" applyBorder="1" applyAlignment="1">
      <alignment horizontal="center" vertical="center" shrinkToFit="1"/>
    </xf>
    <xf numFmtId="0" fontId="4" fillId="0" borderId="173" xfId="0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49" fontId="7" fillId="2" borderId="71" xfId="0" applyNumberFormat="1" applyFont="1" applyFill="1" applyBorder="1" applyAlignment="1">
      <alignment horizontal="center" vertical="center" shrinkToFit="1"/>
    </xf>
    <xf numFmtId="49" fontId="7" fillId="2" borderId="72" xfId="0" applyNumberFormat="1" applyFont="1" applyFill="1" applyBorder="1" applyAlignment="1">
      <alignment horizontal="center" vertical="center" shrinkToFit="1"/>
    </xf>
    <xf numFmtId="0" fontId="7" fillId="2" borderId="175" xfId="0" applyFont="1" applyFill="1" applyBorder="1" applyAlignment="1">
      <alignment vertical="center"/>
    </xf>
    <xf numFmtId="0" fontId="5" fillId="2" borderId="175" xfId="0" applyFont="1" applyFill="1" applyBorder="1" applyAlignment="1">
      <alignment vertical="center"/>
    </xf>
    <xf numFmtId="0" fontId="5" fillId="2" borderId="71" xfId="0" applyFont="1" applyFill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49" fontId="7" fillId="2" borderId="38" xfId="0" applyNumberFormat="1" applyFont="1" applyFill="1" applyBorder="1" applyAlignment="1">
      <alignment horizontal="center" vertical="center" shrinkToFit="1"/>
    </xf>
    <xf numFmtId="49" fontId="7" fillId="2" borderId="37" xfId="0" applyNumberFormat="1" applyFont="1" applyFill="1" applyBorder="1" applyAlignment="1">
      <alignment horizontal="center" vertical="center" shrinkToFit="1"/>
    </xf>
    <xf numFmtId="0" fontId="11" fillId="0" borderId="115" xfId="0" applyFont="1" applyFill="1" applyBorder="1" applyAlignment="1">
      <alignment horizontal="left" vertical="center" wrapText="1"/>
    </xf>
    <xf numFmtId="0" fontId="11" fillId="0" borderId="163" xfId="0" applyFont="1" applyFill="1" applyBorder="1" applyAlignment="1">
      <alignment horizontal="left" vertical="center" wrapText="1"/>
    </xf>
    <xf numFmtId="0" fontId="11" fillId="0" borderId="117" xfId="0" applyFont="1" applyFill="1" applyBorder="1" applyAlignment="1">
      <alignment horizontal="left" vertical="center" wrapText="1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5" borderId="34" xfId="0" applyNumberFormat="1" applyFont="1" applyFill="1" applyBorder="1" applyAlignment="1">
      <alignment horizontal="center" vertical="center" shrinkToFit="1"/>
    </xf>
    <xf numFmtId="0" fontId="26" fillId="5" borderId="0" xfId="0" applyFont="1" applyFill="1"/>
    <xf numFmtId="0" fontId="2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vertical="center" shrinkToFit="1"/>
    </xf>
    <xf numFmtId="0" fontId="4" fillId="0" borderId="92" xfId="0" applyNumberFormat="1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 shrinkToFit="1"/>
    </xf>
    <xf numFmtId="0" fontId="4" fillId="0" borderId="176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>
      <alignment horizontal="left" vertical="center" wrapText="1"/>
    </xf>
    <xf numFmtId="0" fontId="4" fillId="5" borderId="164" xfId="0" applyFont="1" applyFill="1" applyBorder="1" applyAlignment="1">
      <alignment horizontal="left" vertical="center" shrinkToFit="1"/>
    </xf>
    <xf numFmtId="0" fontId="4" fillId="5" borderId="165" xfId="0" applyFont="1" applyFill="1" applyBorder="1" applyAlignment="1">
      <alignment horizontal="left" vertical="center" shrinkToFit="1"/>
    </xf>
    <xf numFmtId="0" fontId="4" fillId="5" borderId="164" xfId="0" applyFont="1" applyFill="1" applyBorder="1" applyAlignment="1">
      <alignment vertical="center" shrinkToFit="1"/>
    </xf>
    <xf numFmtId="0" fontId="4" fillId="5" borderId="165" xfId="0" applyFont="1" applyFill="1" applyBorder="1" applyAlignment="1">
      <alignment vertical="center" shrinkToFit="1"/>
    </xf>
    <xf numFmtId="0" fontId="4" fillId="5" borderId="164" xfId="0" applyNumberFormat="1" applyFont="1" applyFill="1" applyBorder="1" applyAlignment="1">
      <alignment horizontal="left" vertical="center" shrinkToFit="1"/>
    </xf>
    <xf numFmtId="0" fontId="4" fillId="5" borderId="165" xfId="0" applyNumberFormat="1" applyFont="1" applyFill="1" applyBorder="1" applyAlignment="1">
      <alignment horizontal="left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78" xfId="0" applyNumberFormat="1" applyFont="1" applyFill="1" applyBorder="1" applyAlignment="1">
      <alignment horizontal="left" vertical="center" shrinkToFit="1"/>
    </xf>
    <xf numFmtId="0" fontId="4" fillId="0" borderId="179" xfId="0" applyFont="1" applyFill="1" applyBorder="1" applyAlignment="1">
      <alignment horizontal="center" vertical="center" shrinkToFit="1"/>
    </xf>
    <xf numFmtId="0" fontId="4" fillId="0" borderId="180" xfId="0" applyFont="1" applyFill="1" applyBorder="1" applyAlignment="1">
      <alignment horizontal="center" vertical="center" shrinkToFit="1"/>
    </xf>
    <xf numFmtId="0" fontId="4" fillId="5" borderId="178" xfId="0" applyFont="1" applyFill="1" applyBorder="1" applyAlignment="1">
      <alignment horizontal="left" vertical="center" shrinkToFit="1"/>
    </xf>
    <xf numFmtId="0" fontId="4" fillId="5" borderId="122" xfId="0" applyNumberFormat="1" applyFont="1" applyFill="1" applyBorder="1" applyAlignment="1">
      <alignment horizontal="center" vertical="center" shrinkToFit="1"/>
    </xf>
    <xf numFmtId="0" fontId="4" fillId="5" borderId="92" xfId="0" applyNumberFormat="1" applyFont="1" applyFill="1" applyBorder="1" applyAlignment="1">
      <alignment horizontal="center" vertical="center" shrinkToFit="1"/>
    </xf>
    <xf numFmtId="0" fontId="4" fillId="5" borderId="123" xfId="0" applyNumberFormat="1" applyFont="1" applyFill="1" applyBorder="1" applyAlignment="1">
      <alignment horizontal="center" vertical="center" shrinkToFit="1"/>
    </xf>
    <xf numFmtId="0" fontId="4" fillId="5" borderId="164" xfId="0" applyNumberFormat="1" applyFont="1" applyFill="1" applyBorder="1" applyAlignment="1">
      <alignment horizontal="center" vertical="center" shrinkToFit="1"/>
    </xf>
    <xf numFmtId="0" fontId="4" fillId="5" borderId="165" xfId="0" applyNumberFormat="1" applyFont="1" applyFill="1" applyBorder="1" applyAlignment="1">
      <alignment horizontal="center" vertical="center" shrinkToFit="1"/>
    </xf>
    <xf numFmtId="0" fontId="4" fillId="5" borderId="178" xfId="0" applyNumberFormat="1" applyFont="1" applyFill="1" applyBorder="1" applyAlignment="1">
      <alignment horizontal="center" vertical="center" shrinkToFit="1"/>
    </xf>
    <xf numFmtId="0" fontId="4" fillId="5" borderId="164" xfId="0" applyNumberFormat="1" applyFont="1" applyFill="1" applyBorder="1" applyAlignment="1">
      <alignment horizontal="left" vertical="center" shrinkToFit="1"/>
    </xf>
    <xf numFmtId="0" fontId="4" fillId="5" borderId="165" xfId="0" applyNumberFormat="1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vertical="center" wrapText="1"/>
    </xf>
    <xf numFmtId="0" fontId="7" fillId="0" borderId="32" xfId="0" applyFont="1" applyBorder="1" applyAlignment="1">
      <alignment horizontal="right" vertical="center" wrapText="1"/>
    </xf>
    <xf numFmtId="0" fontId="4" fillId="0" borderId="163" xfId="0" applyFont="1" applyBorder="1" applyAlignment="1">
      <alignment vertical="center" textRotation="255"/>
    </xf>
    <xf numFmtId="0" fontId="4" fillId="0" borderId="163" xfId="0" applyFont="1" applyBorder="1" applyAlignment="1">
      <alignment vertical="center"/>
    </xf>
    <xf numFmtId="0" fontId="11" fillId="0" borderId="115" xfId="0" applyFont="1" applyFill="1" applyBorder="1" applyAlignment="1">
      <alignment vertical="center"/>
    </xf>
    <xf numFmtId="0" fontId="11" fillId="0" borderId="115" xfId="0" applyFont="1" applyFill="1" applyBorder="1" applyAlignment="1">
      <alignment vertical="center" wrapText="1"/>
    </xf>
    <xf numFmtId="177" fontId="3" fillId="2" borderId="2" xfId="2" applyNumberFormat="1" applyFont="1" applyFill="1" applyBorder="1" applyAlignment="1">
      <alignment horizontal="right" vertical="center" shrinkToFit="1"/>
    </xf>
    <xf numFmtId="177" fontId="3" fillId="2" borderId="2" xfId="1" applyNumberFormat="1" applyFont="1" applyFill="1" applyBorder="1" applyAlignment="1">
      <alignment horizontal="right" vertical="center" shrinkToFit="1"/>
    </xf>
    <xf numFmtId="177" fontId="3" fillId="2" borderId="11" xfId="2" applyNumberFormat="1" applyFont="1" applyFill="1" applyBorder="1" applyAlignment="1">
      <alignment horizontal="right" vertical="center" shrinkToFit="1"/>
    </xf>
    <xf numFmtId="177" fontId="3" fillId="2" borderId="10" xfId="2" applyNumberFormat="1" applyFont="1" applyFill="1" applyBorder="1" applyAlignment="1">
      <alignment horizontal="right" vertical="center" shrinkToFit="1"/>
    </xf>
    <xf numFmtId="177" fontId="3" fillId="2" borderId="107" xfId="2" applyNumberFormat="1" applyFont="1" applyFill="1" applyBorder="1" applyAlignment="1">
      <alignment horizontal="right" vertical="center" shrinkToFit="1"/>
    </xf>
    <xf numFmtId="177" fontId="3" fillId="2" borderId="38" xfId="2" applyNumberFormat="1" applyFont="1" applyFill="1" applyBorder="1" applyAlignment="1">
      <alignment horizontal="right" vertical="center" shrinkToFit="1"/>
    </xf>
    <xf numFmtId="177" fontId="3" fillId="2" borderId="38" xfId="1" applyNumberFormat="1" applyFont="1" applyFill="1" applyBorder="1" applyAlignment="1">
      <alignment horizontal="right" vertical="center" shrinkToFit="1"/>
    </xf>
    <xf numFmtId="177" fontId="3" fillId="2" borderId="37" xfId="2" applyNumberFormat="1" applyFont="1" applyFill="1" applyBorder="1" applyAlignment="1">
      <alignment horizontal="right" vertical="center" shrinkToFit="1"/>
    </xf>
    <xf numFmtId="177" fontId="3" fillId="2" borderId="90" xfId="2" applyNumberFormat="1" applyFont="1" applyFill="1" applyBorder="1" applyAlignment="1">
      <alignment horizontal="right" vertical="center" shrinkToFit="1"/>
    </xf>
    <xf numFmtId="177" fontId="3" fillId="2" borderId="91" xfId="2" applyNumberFormat="1" applyFont="1" applyFill="1" applyBorder="1" applyAlignment="1">
      <alignment horizontal="right" vertical="center" shrinkToFit="1"/>
    </xf>
    <xf numFmtId="177" fontId="3" fillId="2" borderId="80" xfId="2" applyNumberFormat="1" applyFont="1" applyFill="1" applyBorder="1" applyAlignment="1">
      <alignment horizontal="right" vertical="center" shrinkToFit="1"/>
    </xf>
    <xf numFmtId="177" fontId="3" fillId="2" borderId="79" xfId="2" applyNumberFormat="1" applyFont="1" applyFill="1" applyBorder="1" applyAlignment="1">
      <alignment horizontal="right" vertical="center" shrinkToFit="1"/>
    </xf>
    <xf numFmtId="0" fontId="11" fillId="0" borderId="115" xfId="0" applyFont="1" applyFill="1" applyBorder="1" applyAlignment="1">
      <alignment horizontal="left" vertical="center" shrinkToFit="1"/>
    </xf>
    <xf numFmtId="0" fontId="4" fillId="0" borderId="164" xfId="0" applyFont="1" applyFill="1" applyBorder="1" applyAlignment="1">
      <alignment horizontal="left" vertical="center" shrinkToFit="1"/>
    </xf>
    <xf numFmtId="0" fontId="4" fillId="0" borderId="165" xfId="0" applyFont="1" applyFill="1" applyBorder="1" applyAlignment="1">
      <alignment horizontal="left" vertical="center" shrinkToFit="1"/>
    </xf>
    <xf numFmtId="0" fontId="4" fillId="5" borderId="66" xfId="0" applyNumberFormat="1" applyFont="1" applyFill="1" applyBorder="1" applyAlignment="1">
      <alignment horizontal="left" vertical="center" shrinkToFit="1"/>
    </xf>
    <xf numFmtId="0" fontId="4" fillId="5" borderId="166" xfId="0" applyNumberFormat="1" applyFont="1" applyFill="1" applyBorder="1" applyAlignment="1">
      <alignment horizontal="left" vertical="center" shrinkToFit="1"/>
    </xf>
    <xf numFmtId="0" fontId="11" fillId="0" borderId="185" xfId="0" applyFont="1" applyFill="1" applyBorder="1" applyAlignment="1">
      <alignment horizontal="center" vertical="center"/>
    </xf>
    <xf numFmtId="0" fontId="11" fillId="0" borderId="187" xfId="0" applyFont="1" applyFill="1" applyBorder="1" applyAlignment="1">
      <alignment horizontal="left" vertical="center" wrapText="1"/>
    </xf>
    <xf numFmtId="0" fontId="11" fillId="0" borderId="185" xfId="0" applyFont="1" applyFill="1" applyBorder="1" applyAlignment="1">
      <alignment horizontal="center" vertical="center" wrapText="1"/>
    </xf>
    <xf numFmtId="0" fontId="11" fillId="0" borderId="166" xfId="0" applyFont="1" applyFill="1" applyBorder="1" applyAlignment="1">
      <alignment horizontal="left" vertical="center" wrapText="1"/>
    </xf>
    <xf numFmtId="0" fontId="11" fillId="7" borderId="115" xfId="0" applyFont="1" applyFill="1" applyBorder="1" applyAlignment="1">
      <alignment horizontal="center" vertical="center"/>
    </xf>
    <xf numFmtId="0" fontId="11" fillId="7" borderId="117" xfId="0" applyFont="1" applyFill="1" applyBorder="1" applyAlignment="1">
      <alignment horizontal="left" vertical="center" wrapText="1"/>
    </xf>
    <xf numFmtId="0" fontId="4" fillId="7" borderId="92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4" fillId="0" borderId="92" xfId="0" applyNumberFormat="1" applyFont="1" applyFill="1" applyBorder="1" applyAlignment="1">
      <alignment vertical="center"/>
    </xf>
    <xf numFmtId="0" fontId="11" fillId="7" borderId="115" xfId="0" applyFont="1" applyFill="1" applyBorder="1" applyAlignment="1">
      <alignment vertical="center"/>
    </xf>
    <xf numFmtId="0" fontId="4" fillId="7" borderId="92" xfId="0" applyNumberFormat="1" applyFont="1" applyFill="1" applyBorder="1" applyAlignment="1">
      <alignment vertical="center"/>
    </xf>
    <xf numFmtId="0" fontId="11" fillId="0" borderId="185" xfId="0" applyFont="1" applyFill="1" applyBorder="1" applyAlignment="1">
      <alignment vertical="center" wrapText="1"/>
    </xf>
    <xf numFmtId="0" fontId="4" fillId="5" borderId="167" xfId="0" applyFont="1" applyFill="1" applyBorder="1" applyAlignment="1">
      <alignment horizontal="center" vertical="center" shrinkToFit="1"/>
    </xf>
    <xf numFmtId="0" fontId="4" fillId="5" borderId="178" xfId="0" applyFont="1" applyFill="1" applyBorder="1" applyAlignment="1">
      <alignment horizontal="left" vertical="center" shrinkToFit="1"/>
    </xf>
    <xf numFmtId="0" fontId="4" fillId="5" borderId="164" xfId="0" applyFont="1" applyFill="1" applyBorder="1" applyAlignment="1">
      <alignment horizontal="left" vertical="center" shrinkToFit="1"/>
    </xf>
    <xf numFmtId="0" fontId="4" fillId="5" borderId="165" xfId="0" applyFont="1" applyFill="1" applyBorder="1" applyAlignment="1">
      <alignment horizontal="left" vertical="center" shrinkToFit="1"/>
    </xf>
    <xf numFmtId="0" fontId="4" fillId="5" borderId="164" xfId="0" applyNumberFormat="1" applyFont="1" applyFill="1" applyBorder="1" applyAlignment="1">
      <alignment horizontal="center" vertical="center" shrinkToFit="1"/>
    </xf>
    <xf numFmtId="0" fontId="4" fillId="5" borderId="165" xfId="0" applyNumberFormat="1" applyFont="1" applyFill="1" applyBorder="1" applyAlignment="1">
      <alignment horizontal="center" vertical="center" shrinkToFit="1"/>
    </xf>
    <xf numFmtId="0" fontId="28" fillId="0" borderId="117" xfId="0" applyFont="1" applyFill="1" applyBorder="1" applyAlignment="1">
      <alignment horizontal="left" vertical="center" wrapText="1"/>
    </xf>
    <xf numFmtId="0" fontId="29" fillId="0" borderId="117" xfId="0" applyFont="1" applyFill="1" applyBorder="1" applyAlignment="1">
      <alignment horizontal="left" vertical="center" wrapText="1"/>
    </xf>
    <xf numFmtId="49" fontId="7" fillId="2" borderId="54" xfId="0" applyNumberFormat="1" applyFont="1" applyFill="1" applyBorder="1" applyAlignment="1">
      <alignment horizontal="center" vertical="center" shrinkToFit="1"/>
    </xf>
    <xf numFmtId="49" fontId="7" fillId="2" borderId="55" xfId="0" applyNumberFormat="1" applyFont="1" applyFill="1" applyBorder="1" applyAlignment="1">
      <alignment horizontal="center" vertical="center" shrinkToFit="1"/>
    </xf>
    <xf numFmtId="49" fontId="7" fillId="2" borderId="56" xfId="0" applyNumberFormat="1" applyFont="1" applyFill="1" applyBorder="1" applyAlignment="1">
      <alignment horizontal="center" vertical="center" shrinkToFit="1"/>
    </xf>
    <xf numFmtId="49" fontId="7" fillId="2" borderId="42" xfId="0" applyNumberFormat="1" applyFont="1" applyFill="1" applyBorder="1" applyAlignment="1">
      <alignment horizontal="center" vertical="center" shrinkToFit="1"/>
    </xf>
    <xf numFmtId="49" fontId="7" fillId="2" borderId="43" xfId="0" applyNumberFormat="1" applyFont="1" applyFill="1" applyBorder="1" applyAlignment="1">
      <alignment horizontal="center" vertical="center" shrinkToFit="1"/>
    </xf>
    <xf numFmtId="49" fontId="7" fillId="2" borderId="44" xfId="0" applyNumberFormat="1" applyFont="1" applyFill="1" applyBorder="1" applyAlignment="1">
      <alignment horizontal="center" vertical="center" shrinkToFit="1"/>
    </xf>
    <xf numFmtId="49" fontId="7" fillId="2" borderId="48" xfId="0" applyNumberFormat="1" applyFont="1" applyFill="1" applyBorder="1" applyAlignment="1">
      <alignment horizontal="center" vertical="center" shrinkToFit="1"/>
    </xf>
    <xf numFmtId="49" fontId="7" fillId="2" borderId="49" xfId="0" applyNumberFormat="1" applyFont="1" applyFill="1" applyBorder="1" applyAlignment="1">
      <alignment horizontal="center" vertical="center" shrinkToFit="1"/>
    </xf>
    <xf numFmtId="49" fontId="7" fillId="2" borderId="50" xfId="0" applyNumberFormat="1" applyFont="1" applyFill="1" applyBorder="1" applyAlignment="1">
      <alignment horizontal="center" vertical="center" shrinkToFit="1"/>
    </xf>
    <xf numFmtId="49" fontId="7" fillId="2" borderId="3" xfId="0" applyNumberFormat="1" applyFont="1" applyFill="1" applyBorder="1" applyAlignment="1">
      <alignment horizontal="center"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11" fillId="0" borderId="1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1" fillId="8" borderId="115" xfId="0" applyFont="1" applyFill="1" applyBorder="1" applyAlignment="1">
      <alignment horizontal="center" vertical="center"/>
    </xf>
    <xf numFmtId="0" fontId="4" fillId="8" borderId="6" xfId="0" applyNumberFormat="1" applyFont="1" applyFill="1" applyBorder="1" applyAlignment="1">
      <alignment horizontal="center" vertical="center"/>
    </xf>
    <xf numFmtId="0" fontId="11" fillId="8" borderId="117" xfId="0" applyFont="1" applyFill="1" applyBorder="1" applyAlignment="1">
      <alignment horizontal="left" vertical="center" wrapText="1"/>
    </xf>
    <xf numFmtId="0" fontId="11" fillId="8" borderId="185" xfId="0" applyFont="1" applyFill="1" applyBorder="1" applyAlignment="1">
      <alignment horizontal="center" vertical="center"/>
    </xf>
    <xf numFmtId="0" fontId="11" fillId="8" borderId="187" xfId="0" applyFont="1" applyFill="1" applyBorder="1" applyAlignment="1">
      <alignment horizontal="left" vertical="center" wrapText="1"/>
    </xf>
    <xf numFmtId="0" fontId="20" fillId="8" borderId="117" xfId="0" applyFont="1" applyFill="1" applyBorder="1" applyAlignment="1">
      <alignment horizontal="left" vertical="center" wrapText="1"/>
    </xf>
    <xf numFmtId="0" fontId="4" fillId="8" borderId="92" xfId="0" applyNumberFormat="1" applyFont="1" applyFill="1" applyBorder="1" applyAlignment="1">
      <alignment horizontal="center" vertical="center"/>
    </xf>
    <xf numFmtId="0" fontId="2" fillId="8" borderId="117" xfId="0" applyFont="1" applyFill="1" applyBorder="1" applyAlignment="1">
      <alignment horizontal="left" vertical="center" wrapText="1"/>
    </xf>
    <xf numFmtId="0" fontId="11" fillId="8" borderId="117" xfId="0" applyFont="1" applyFill="1" applyBorder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2" fillId="8" borderId="163" xfId="0" applyFont="1" applyFill="1" applyBorder="1" applyAlignment="1">
      <alignment horizontal="left" vertical="center" wrapText="1"/>
    </xf>
    <xf numFmtId="0" fontId="11" fillId="8" borderId="185" xfId="0" applyFont="1" applyFill="1" applyBorder="1" applyAlignment="1">
      <alignment horizontal="center" vertical="center" wrapText="1"/>
    </xf>
    <xf numFmtId="0" fontId="2" fillId="8" borderId="187" xfId="0" applyFont="1" applyFill="1" applyBorder="1" applyAlignment="1">
      <alignment horizontal="left" vertical="center" wrapText="1"/>
    </xf>
    <xf numFmtId="0" fontId="11" fillId="8" borderId="115" xfId="0" applyFont="1" applyFill="1" applyBorder="1" applyAlignment="1">
      <alignment horizontal="center" vertical="center" wrapText="1"/>
    </xf>
    <xf numFmtId="0" fontId="18" fillId="8" borderId="117" xfId="0" applyFont="1" applyFill="1" applyBorder="1" applyAlignment="1">
      <alignment horizontal="left" vertical="center" wrapText="1"/>
    </xf>
    <xf numFmtId="0" fontId="11" fillId="8" borderId="115" xfId="0" applyFont="1" applyFill="1" applyBorder="1" applyAlignment="1">
      <alignment vertical="center" wrapText="1"/>
    </xf>
    <xf numFmtId="0" fontId="11" fillId="8" borderId="115" xfId="0" applyFont="1" applyFill="1" applyBorder="1" applyAlignment="1">
      <alignment vertical="center"/>
    </xf>
    <xf numFmtId="0" fontId="11" fillId="8" borderId="115" xfId="0" applyFont="1" applyFill="1" applyBorder="1" applyAlignment="1">
      <alignment horizontal="left" vertical="center"/>
    </xf>
    <xf numFmtId="0" fontId="11" fillId="8" borderId="114" xfId="0" applyFont="1" applyFill="1" applyBorder="1" applyAlignment="1">
      <alignment horizontal="center" vertical="center"/>
    </xf>
    <xf numFmtId="0" fontId="11" fillId="8" borderId="112" xfId="0" applyFont="1" applyFill="1" applyBorder="1" applyAlignment="1">
      <alignment horizontal="left" vertical="center" wrapText="1"/>
    </xf>
    <xf numFmtId="0" fontId="29" fillId="8" borderId="117" xfId="0" applyFont="1" applyFill="1" applyBorder="1" applyAlignment="1">
      <alignment horizontal="left" vertical="center" wrapText="1"/>
    </xf>
    <xf numFmtId="0" fontId="11" fillId="8" borderId="114" xfId="0" applyFont="1" applyFill="1" applyBorder="1" applyAlignment="1">
      <alignment horizontal="center" vertical="center" wrapText="1"/>
    </xf>
    <xf numFmtId="0" fontId="11" fillId="8" borderId="182" xfId="0" applyFont="1" applyFill="1" applyBorder="1" applyAlignment="1">
      <alignment horizontal="left" vertical="center"/>
    </xf>
    <xf numFmtId="0" fontId="11" fillId="8" borderId="177" xfId="0" applyFont="1" applyFill="1" applyBorder="1" applyAlignment="1">
      <alignment horizontal="left" vertical="center" wrapText="1"/>
    </xf>
    <xf numFmtId="0" fontId="11" fillId="8" borderId="114" xfId="0" applyFont="1" applyFill="1" applyBorder="1" applyAlignment="1">
      <alignment vertical="center" wrapText="1"/>
    </xf>
    <xf numFmtId="0" fontId="4" fillId="8" borderId="92" xfId="0" applyNumberFormat="1" applyFont="1" applyFill="1" applyBorder="1" applyAlignment="1">
      <alignment vertical="center"/>
    </xf>
    <xf numFmtId="0" fontId="11" fillId="8" borderId="114" xfId="0" applyFont="1" applyFill="1" applyBorder="1" applyAlignment="1">
      <alignment vertical="center"/>
    </xf>
    <xf numFmtId="0" fontId="11" fillId="8" borderId="115" xfId="0" applyFont="1" applyFill="1" applyBorder="1" applyAlignment="1">
      <alignment vertical="center" shrinkToFit="1"/>
    </xf>
    <xf numFmtId="0" fontId="11" fillId="8" borderId="163" xfId="0" applyFont="1" applyFill="1" applyBorder="1" applyAlignment="1">
      <alignment horizontal="left" vertical="center"/>
    </xf>
    <xf numFmtId="0" fontId="11" fillId="8" borderId="185" xfId="0" applyFont="1" applyFill="1" applyBorder="1" applyAlignment="1">
      <alignment vertical="center"/>
    </xf>
    <xf numFmtId="0" fontId="2" fillId="8" borderId="68" xfId="0" applyFont="1" applyFill="1" applyBorder="1" applyAlignment="1">
      <alignment horizontal="left" vertical="center" wrapText="1"/>
    </xf>
    <xf numFmtId="0" fontId="11" fillId="8" borderId="68" xfId="0" applyFont="1" applyFill="1" applyBorder="1" applyAlignment="1">
      <alignment horizontal="left" vertical="center" wrapText="1"/>
    </xf>
    <xf numFmtId="0" fontId="11" fillId="8" borderId="34" xfId="0" applyFont="1" applyFill="1" applyBorder="1" applyAlignment="1">
      <alignment vertical="center"/>
    </xf>
    <xf numFmtId="0" fontId="11" fillId="8" borderId="201" xfId="0" applyFont="1" applyFill="1" applyBorder="1" applyAlignment="1">
      <alignment vertical="center"/>
    </xf>
    <xf numFmtId="0" fontId="0" fillId="0" borderId="0" xfId="0" applyFill="1" applyBorder="1"/>
    <xf numFmtId="0" fontId="11" fillId="0" borderId="6" xfId="0" applyFont="1" applyFill="1" applyBorder="1" applyAlignment="1">
      <alignment horizontal="center" vertical="center"/>
    </xf>
    <xf numFmtId="0" fontId="11" fillId="8" borderId="199" xfId="0" applyFont="1" applyFill="1" applyBorder="1" applyAlignment="1">
      <alignment horizontal="left" vertical="center"/>
    </xf>
    <xf numFmtId="0" fontId="11" fillId="8" borderId="68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 vertical="center"/>
    </xf>
    <xf numFmtId="0" fontId="2" fillId="8" borderId="68" xfId="0" applyFont="1" applyFill="1" applyBorder="1" applyAlignment="1">
      <alignment horizontal="left" vertical="center" wrapText="1" shrinkToFi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200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 wrapText="1"/>
    </xf>
    <xf numFmtId="0" fontId="4" fillId="0" borderId="186" xfId="0" applyNumberFormat="1" applyFont="1" applyFill="1" applyBorder="1" applyAlignment="1">
      <alignment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4" fillId="0" borderId="176" xfId="0" applyNumberFormat="1" applyFont="1" applyFill="1" applyBorder="1" applyAlignment="1">
      <alignment vertical="center"/>
    </xf>
    <xf numFmtId="0" fontId="11" fillId="0" borderId="230" xfId="0" applyFont="1" applyFill="1" applyBorder="1" applyAlignment="1">
      <alignment vertical="center"/>
    </xf>
    <xf numFmtId="0" fontId="4" fillId="8" borderId="6" xfId="0" applyNumberFormat="1" applyFont="1" applyFill="1" applyBorder="1" applyAlignment="1">
      <alignment vertical="center"/>
    </xf>
    <xf numFmtId="0" fontId="11" fillId="7" borderId="115" xfId="0" applyFont="1" applyFill="1" applyBorder="1" applyAlignment="1">
      <alignment horizontal="left" vertical="center"/>
    </xf>
    <xf numFmtId="0" fontId="32" fillId="0" borderId="117" xfId="0" applyFont="1" applyFill="1" applyBorder="1" applyAlignment="1">
      <alignment horizontal="left" vertical="center" wrapText="1"/>
    </xf>
    <xf numFmtId="0" fontId="34" fillId="0" borderId="117" xfId="0" applyFont="1" applyFill="1" applyBorder="1" applyAlignment="1">
      <alignment horizontal="left" vertical="center" wrapText="1"/>
    </xf>
    <xf numFmtId="0" fontId="4" fillId="8" borderId="176" xfId="0" applyNumberFormat="1" applyFont="1" applyFill="1" applyBorder="1" applyAlignment="1">
      <alignment horizontal="center" vertical="center"/>
    </xf>
    <xf numFmtId="0" fontId="4" fillId="8" borderId="111" xfId="0" applyNumberFormat="1" applyFont="1" applyFill="1" applyBorder="1" applyAlignment="1">
      <alignment horizontal="center" vertical="center"/>
    </xf>
    <xf numFmtId="0" fontId="4" fillId="0" borderId="1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/>
    <xf numFmtId="0" fontId="4" fillId="0" borderId="6" xfId="0" applyFont="1" applyFill="1" applyBorder="1" applyAlignment="1">
      <alignment horizontal="center" vertical="center" shrinkToFit="1"/>
    </xf>
    <xf numFmtId="0" fontId="4" fillId="0" borderId="164" xfId="0" applyNumberFormat="1" applyFont="1" applyFill="1" applyBorder="1" applyAlignment="1">
      <alignment horizontal="left" vertical="center" shrinkToFit="1"/>
    </xf>
    <xf numFmtId="0" fontId="4" fillId="0" borderId="165" xfId="0" applyNumberFormat="1" applyFont="1" applyFill="1" applyBorder="1" applyAlignment="1">
      <alignment horizontal="left" vertical="center" shrinkToFit="1"/>
    </xf>
    <xf numFmtId="0" fontId="4" fillId="0" borderId="164" xfId="0" applyFont="1" applyFill="1" applyBorder="1" applyAlignment="1">
      <alignment horizontal="left" vertical="center" shrinkToFit="1"/>
    </xf>
    <xf numFmtId="0" fontId="4" fillId="0" borderId="165" xfId="0" applyFont="1" applyFill="1" applyBorder="1" applyAlignment="1">
      <alignment horizontal="left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64" xfId="0" applyNumberFormat="1" applyFont="1" applyFill="1" applyBorder="1" applyAlignment="1">
      <alignment horizontal="center" vertical="center" shrinkToFit="1"/>
    </xf>
    <xf numFmtId="0" fontId="4" fillId="0" borderId="165" xfId="0" applyNumberFormat="1" applyFont="1" applyFill="1" applyBorder="1" applyAlignment="1">
      <alignment horizontal="center" vertical="center" shrinkToFit="1"/>
    </xf>
    <xf numFmtId="0" fontId="35" fillId="0" borderId="117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65" xfId="0" applyNumberFormat="1" applyFont="1" applyFill="1" applyBorder="1" applyAlignment="1">
      <alignment horizontal="center" vertical="center" shrinkToFit="1"/>
    </xf>
    <xf numFmtId="0" fontId="31" fillId="8" borderId="117" xfId="0" applyFont="1" applyFill="1" applyBorder="1" applyAlignment="1">
      <alignment horizontal="left" vertical="center" wrapText="1"/>
    </xf>
    <xf numFmtId="0" fontId="31" fillId="0" borderId="163" xfId="0" applyFont="1" applyFill="1" applyBorder="1" applyAlignment="1">
      <alignment horizontal="left" vertical="center" wrapText="1"/>
    </xf>
    <xf numFmtId="0" fontId="11" fillId="8" borderId="123" xfId="0" applyFont="1" applyFill="1" applyBorder="1" applyAlignment="1">
      <alignment horizontal="left" vertical="center" wrapText="1"/>
    </xf>
    <xf numFmtId="0" fontId="34" fillId="0" borderId="187" xfId="0" applyFont="1" applyFill="1" applyBorder="1" applyAlignment="1">
      <alignment horizontal="left" vertical="center" wrapText="1"/>
    </xf>
    <xf numFmtId="0" fontId="11" fillId="0" borderId="201" xfId="0" applyFont="1" applyFill="1" applyBorder="1" applyAlignment="1">
      <alignment horizontal="center" vertical="center"/>
    </xf>
    <xf numFmtId="0" fontId="4" fillId="6" borderId="122" xfId="0" applyFont="1" applyFill="1" applyBorder="1" applyAlignment="1">
      <alignment horizontal="center" vertical="center" shrinkToFit="1"/>
    </xf>
    <xf numFmtId="0" fontId="4" fillId="6" borderId="65" xfId="0" applyFont="1" applyFill="1" applyBorder="1" applyAlignment="1">
      <alignment horizontal="center" vertical="center" shrinkToFit="1"/>
    </xf>
    <xf numFmtId="0" fontId="4" fillId="6" borderId="113" xfId="0" applyNumberFormat="1" applyFont="1" applyFill="1" applyBorder="1" applyAlignment="1">
      <alignment horizontal="center" vertical="center" shrinkToFit="1"/>
    </xf>
    <xf numFmtId="0" fontId="4" fillId="6" borderId="115" xfId="0" applyNumberFormat="1" applyFont="1" applyFill="1" applyBorder="1" applyAlignment="1">
      <alignment horizontal="center" vertical="center" shrinkToFit="1"/>
    </xf>
    <xf numFmtId="0" fontId="4" fillId="6" borderId="6" xfId="0" applyNumberFormat="1" applyFont="1" applyFill="1" applyBorder="1" applyAlignment="1">
      <alignment horizontal="center" vertical="center" shrinkToFit="1"/>
    </xf>
    <xf numFmtId="0" fontId="4" fillId="6" borderId="117" xfId="0" applyNumberFormat="1" applyFont="1" applyFill="1" applyBorder="1" applyAlignment="1">
      <alignment horizontal="center" vertical="center" shrinkToFit="1"/>
    </xf>
    <xf numFmtId="0" fontId="4" fillId="6" borderId="116" xfId="0" applyNumberFormat="1" applyFont="1" applyFill="1" applyBorder="1" applyAlignment="1">
      <alignment horizontal="center" vertical="center" shrinkToFit="1"/>
    </xf>
    <xf numFmtId="0" fontId="4" fillId="7" borderId="115" xfId="0" applyNumberFormat="1" applyFont="1" applyFill="1" applyBorder="1" applyAlignment="1">
      <alignment horizontal="center" vertical="center" shrinkToFit="1"/>
    </xf>
    <xf numFmtId="0" fontId="4" fillId="7" borderId="6" xfId="0" applyNumberFormat="1" applyFont="1" applyFill="1" applyBorder="1" applyAlignment="1">
      <alignment horizontal="center" vertical="center" shrinkToFit="1"/>
    </xf>
    <xf numFmtId="0" fontId="4" fillId="7" borderId="110" xfId="0" applyNumberFormat="1" applyFont="1" applyFill="1" applyBorder="1" applyAlignment="1">
      <alignment horizontal="center" vertical="center" shrinkToFit="1"/>
    </xf>
    <xf numFmtId="0" fontId="4" fillId="7" borderId="116" xfId="0" applyNumberFormat="1" applyFont="1" applyFill="1" applyBorder="1" applyAlignment="1">
      <alignment horizontal="center" vertical="center" shrinkToFit="1"/>
    </xf>
    <xf numFmtId="0" fontId="4" fillId="7" borderId="117" xfId="0" applyNumberFormat="1" applyFont="1" applyFill="1" applyBorder="1" applyAlignment="1">
      <alignment horizontal="center" vertical="center" shrinkToFit="1"/>
    </xf>
    <xf numFmtId="0" fontId="4" fillId="6" borderId="34" xfId="0" applyNumberFormat="1" applyFont="1" applyFill="1" applyBorder="1" applyAlignment="1">
      <alignment horizontal="center" vertical="center" shrinkToFit="1"/>
    </xf>
    <xf numFmtId="0" fontId="4" fillId="6" borderId="11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17" xfId="0" applyFont="1" applyFill="1" applyBorder="1" applyAlignment="1">
      <alignment horizontal="center"/>
    </xf>
    <xf numFmtId="0" fontId="0" fillId="6" borderId="0" xfId="0" applyFill="1"/>
    <xf numFmtId="0" fontId="4" fillId="6" borderId="115" xfId="0" applyFont="1" applyFill="1" applyBorder="1" applyAlignment="1">
      <alignment horizontal="center" vertical="center" shrinkToFit="1"/>
    </xf>
    <xf numFmtId="0" fontId="4" fillId="6" borderId="117" xfId="0" applyFont="1" applyFill="1" applyBorder="1" applyAlignment="1">
      <alignment horizontal="center" vertical="center" shrinkToFi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174" xfId="0" applyNumberFormat="1" applyFont="1" applyFill="1" applyBorder="1" applyAlignment="1">
      <alignment horizontal="center" vertical="center" shrinkToFit="1"/>
    </xf>
    <xf numFmtId="0" fontId="4" fillId="6" borderId="123" xfId="0" applyFont="1" applyFill="1" applyBorder="1" applyAlignment="1">
      <alignment horizontal="center" vertical="center" shrinkToFit="1"/>
    </xf>
    <xf numFmtId="0" fontId="4" fillId="6" borderId="122" xfId="0" applyNumberFormat="1" applyFont="1" applyFill="1" applyBorder="1" applyAlignment="1">
      <alignment horizontal="center" vertical="center" shrinkToFit="1"/>
    </xf>
    <xf numFmtId="0" fontId="4" fillId="6" borderId="92" xfId="0" applyNumberFormat="1" applyFont="1" applyFill="1" applyBorder="1" applyAlignment="1">
      <alignment horizontal="center" vertical="center" shrinkToFit="1"/>
    </xf>
    <xf numFmtId="0" fontId="4" fillId="6" borderId="123" xfId="0" applyNumberFormat="1" applyFont="1" applyFill="1" applyBorder="1" applyAlignment="1">
      <alignment horizontal="center" vertical="center" shrinkToFit="1"/>
    </xf>
    <xf numFmtId="0" fontId="4" fillId="6" borderId="164" xfId="0" applyFont="1" applyFill="1" applyBorder="1" applyAlignment="1">
      <alignment horizontal="left" vertical="center" shrinkToFit="1"/>
    </xf>
    <xf numFmtId="0" fontId="4" fillId="6" borderId="165" xfId="0" applyFont="1" applyFill="1" applyBorder="1" applyAlignment="1">
      <alignment horizontal="left" vertical="center" shrinkToFit="1"/>
    </xf>
    <xf numFmtId="0" fontId="4" fillId="6" borderId="125" xfId="0" applyFont="1" applyFill="1" applyBorder="1" applyAlignment="1">
      <alignment horizontal="center" vertical="center" shrinkToFit="1"/>
    </xf>
    <xf numFmtId="0" fontId="4" fillId="6" borderId="174" xfId="0" applyFont="1" applyFill="1" applyBorder="1" applyAlignment="1">
      <alignment horizontal="center" vertical="center" shrinkToFit="1"/>
    </xf>
    <xf numFmtId="0" fontId="4" fillId="6" borderId="92" xfId="0" applyFont="1" applyFill="1" applyBorder="1" applyAlignment="1">
      <alignment horizontal="center" vertical="center" shrinkToFit="1"/>
    </xf>
    <xf numFmtId="0" fontId="4" fillId="7" borderId="115" xfId="0" applyFont="1" applyFill="1" applyBorder="1" applyAlignment="1">
      <alignment horizontal="center" vertical="center" shrinkToFit="1"/>
    </xf>
    <xf numFmtId="0" fontId="4" fillId="7" borderId="117" xfId="0" applyFont="1" applyFill="1" applyBorder="1" applyAlignment="1">
      <alignment horizontal="center" vertical="center" shrinkToFit="1"/>
    </xf>
    <xf numFmtId="0" fontId="4" fillId="6" borderId="113" xfId="0" applyFont="1" applyFill="1" applyBorder="1" applyAlignment="1">
      <alignment horizontal="center" vertical="center" shrinkToFit="1"/>
    </xf>
    <xf numFmtId="0" fontId="4" fillId="6" borderId="178" xfId="0" applyFont="1" applyFill="1" applyBorder="1" applyAlignment="1">
      <alignment horizontal="left" vertical="center" shrinkToFit="1"/>
    </xf>
    <xf numFmtId="0" fontId="4" fillId="7" borderId="6" xfId="0" applyFont="1" applyFill="1" applyBorder="1" applyAlignment="1">
      <alignment horizontal="center" vertical="center" shrinkToFit="1"/>
    </xf>
    <xf numFmtId="0" fontId="4" fillId="7" borderId="178" xfId="0" applyFont="1" applyFill="1" applyBorder="1" applyAlignment="1">
      <alignment horizontal="left" vertical="center" shrinkToFit="1"/>
    </xf>
    <xf numFmtId="0" fontId="4" fillId="7" borderId="164" xfId="0" applyFont="1" applyFill="1" applyBorder="1" applyAlignment="1">
      <alignment horizontal="left" vertical="center" shrinkToFit="1"/>
    </xf>
    <xf numFmtId="0" fontId="4" fillId="7" borderId="165" xfId="0" applyFont="1" applyFill="1" applyBorder="1" applyAlignment="1">
      <alignment horizontal="left" vertical="center" shrinkToFit="1"/>
    </xf>
    <xf numFmtId="0" fontId="4" fillId="0" borderId="167" xfId="0" applyFont="1" applyFill="1" applyBorder="1" applyAlignment="1">
      <alignment horizontal="center" vertical="center" shrinkToFit="1"/>
    </xf>
    <xf numFmtId="0" fontId="4" fillId="6" borderId="68" xfId="0" applyFont="1" applyFill="1" applyBorder="1" applyAlignment="1">
      <alignment horizontal="center" vertical="center" shrinkToFit="1"/>
    </xf>
    <xf numFmtId="0" fontId="4" fillId="6" borderId="124" xfId="0" applyFont="1" applyFill="1" applyBorder="1" applyAlignment="1">
      <alignment horizontal="center" vertical="center" shrinkToFit="1"/>
    </xf>
    <xf numFmtId="0" fontId="4" fillId="6" borderId="126" xfId="0" applyFont="1" applyFill="1" applyBorder="1" applyAlignment="1">
      <alignment horizontal="center" vertical="center" shrinkToFit="1"/>
    </xf>
    <xf numFmtId="0" fontId="4" fillId="6" borderId="127" xfId="0" applyFont="1" applyFill="1" applyBorder="1" applyAlignment="1">
      <alignment horizontal="center" vertical="center" shrinkToFit="1"/>
    </xf>
    <xf numFmtId="0" fontId="4" fillId="6" borderId="63" xfId="0" applyFont="1" applyFill="1" applyBorder="1" applyAlignment="1">
      <alignment horizontal="center" vertical="center" shrinkToFit="1"/>
    </xf>
    <xf numFmtId="0" fontId="4" fillId="6" borderId="66" xfId="0" applyFont="1" applyFill="1" applyBorder="1" applyAlignment="1">
      <alignment horizontal="left" vertical="center" shrinkToFit="1"/>
    </xf>
    <xf numFmtId="0" fontId="4" fillId="6" borderId="166" xfId="0" applyFont="1" applyFill="1" applyBorder="1" applyAlignment="1">
      <alignment horizontal="left" vertical="center" shrinkToFit="1"/>
    </xf>
    <xf numFmtId="0" fontId="4" fillId="7" borderId="116" xfId="0" applyFont="1" applyFill="1" applyBorder="1" applyAlignment="1">
      <alignment horizontal="center" vertical="center" shrinkToFit="1"/>
    </xf>
    <xf numFmtId="49" fontId="4" fillId="0" borderId="114" xfId="0" applyNumberFormat="1" applyFont="1" applyFill="1" applyBorder="1" applyAlignment="1">
      <alignment horizontal="center" vertical="center" shrinkToFit="1"/>
    </xf>
    <xf numFmtId="49" fontId="4" fillId="0" borderId="111" xfId="0" applyNumberFormat="1" applyFont="1" applyFill="1" applyBorder="1" applyAlignment="1">
      <alignment horizontal="center" vertical="center" shrinkToFit="1"/>
    </xf>
    <xf numFmtId="49" fontId="4" fillId="0" borderId="112" xfId="0" applyNumberFormat="1" applyFont="1" applyFill="1" applyBorder="1" applyAlignment="1">
      <alignment horizontal="center" vertical="center" shrinkToFit="1"/>
    </xf>
    <xf numFmtId="0" fontId="4" fillId="0" borderId="164" xfId="0" applyFont="1" applyFill="1" applyBorder="1" applyAlignment="1">
      <alignment vertical="center" shrinkToFit="1"/>
    </xf>
    <xf numFmtId="0" fontId="4" fillId="0" borderId="165" xfId="0" applyFont="1" applyFill="1" applyBorder="1" applyAlignment="1">
      <alignment vertical="center" shrinkToFit="1"/>
    </xf>
    <xf numFmtId="0" fontId="4" fillId="6" borderId="164" xfId="0" applyFont="1" applyFill="1" applyBorder="1" applyAlignment="1">
      <alignment vertical="center" shrinkToFit="1"/>
    </xf>
    <xf numFmtId="0" fontId="4" fillId="6" borderId="165" xfId="0" applyFont="1" applyFill="1" applyBorder="1" applyAlignment="1">
      <alignment vertical="center" shrinkToFit="1"/>
    </xf>
    <xf numFmtId="0" fontId="4" fillId="6" borderId="66" xfId="0" applyFont="1" applyFill="1" applyBorder="1" applyAlignment="1">
      <alignment vertical="center" shrinkToFit="1"/>
    </xf>
    <xf numFmtId="0" fontId="4" fillId="6" borderId="166" xfId="0" applyFont="1" applyFill="1" applyBorder="1" applyAlignment="1">
      <alignment vertical="center" shrinkToFit="1"/>
    </xf>
    <xf numFmtId="0" fontId="4" fillId="6" borderId="191" xfId="0" applyNumberFormat="1" applyFont="1" applyFill="1" applyBorder="1" applyAlignment="1">
      <alignment horizontal="center" vertical="center" shrinkToFit="1"/>
    </xf>
    <xf numFmtId="0" fontId="4" fillId="6" borderId="164" xfId="0" applyNumberFormat="1" applyFont="1" applyFill="1" applyBorder="1" applyAlignment="1">
      <alignment horizontal="left" vertical="center" shrinkToFit="1"/>
    </xf>
    <xf numFmtId="0" fontId="4" fillId="6" borderId="165" xfId="0" applyNumberFormat="1" applyFont="1" applyFill="1" applyBorder="1" applyAlignment="1">
      <alignment horizontal="left" vertical="center" shrinkToFit="1"/>
    </xf>
    <xf numFmtId="0" fontId="4" fillId="7" borderId="167" xfId="0" applyNumberFormat="1" applyFont="1" applyFill="1" applyBorder="1" applyAlignment="1">
      <alignment horizontal="center" vertical="center" shrinkToFit="1"/>
    </xf>
    <xf numFmtId="0" fontId="4" fillId="6" borderId="125" xfId="0" applyNumberFormat="1" applyFont="1" applyFill="1" applyBorder="1" applyAlignment="1">
      <alignment horizontal="center" vertical="center" shrinkToFit="1"/>
    </xf>
    <xf numFmtId="0" fontId="4" fillId="6" borderId="126" xfId="0" applyNumberFormat="1" applyFont="1" applyFill="1" applyBorder="1" applyAlignment="1">
      <alignment horizontal="center" vertical="center" shrinkToFit="1"/>
    </xf>
    <xf numFmtId="0" fontId="4" fillId="6" borderId="127" xfId="0" applyNumberFormat="1" applyFont="1" applyFill="1" applyBorder="1" applyAlignment="1">
      <alignment horizontal="center" vertical="center" shrinkToFit="1"/>
    </xf>
    <xf numFmtId="0" fontId="4" fillId="6" borderId="164" xfId="0" applyNumberFormat="1" applyFont="1" applyFill="1" applyBorder="1" applyAlignment="1">
      <alignment horizontal="center" vertical="center" shrinkToFit="1"/>
    </xf>
    <xf numFmtId="0" fontId="4" fillId="6" borderId="165" xfId="0" applyNumberFormat="1" applyFont="1" applyFill="1" applyBorder="1" applyAlignment="1">
      <alignment horizontal="center" vertical="center" shrinkToFit="1"/>
    </xf>
    <xf numFmtId="0" fontId="4" fillId="6" borderId="124" xfId="0" applyNumberFormat="1" applyFont="1" applyFill="1" applyBorder="1" applyAlignment="1">
      <alignment horizontal="center" vertical="center" shrinkToFit="1"/>
    </xf>
    <xf numFmtId="0" fontId="4" fillId="6" borderId="66" xfId="0" applyNumberFormat="1" applyFont="1" applyFill="1" applyBorder="1" applyAlignment="1">
      <alignment horizontal="center" vertical="center" shrinkToFit="1"/>
    </xf>
    <xf numFmtId="0" fontId="4" fillId="6" borderId="166" xfId="0" applyNumberFormat="1" applyFont="1" applyFill="1" applyBorder="1" applyAlignment="1">
      <alignment horizontal="center" vertical="center" shrinkToFit="1"/>
    </xf>
    <xf numFmtId="0" fontId="4" fillId="6" borderId="0" xfId="0" applyNumberFormat="1" applyFont="1" applyFill="1" applyBorder="1" applyAlignment="1">
      <alignment horizontal="center" vertical="center" shrinkToFit="1"/>
    </xf>
    <xf numFmtId="0" fontId="4" fillId="6" borderId="163" xfId="0" applyNumberFormat="1" applyFont="1" applyFill="1" applyBorder="1" applyAlignment="1">
      <alignment horizontal="center" vertical="center" shrinkToFit="1"/>
    </xf>
    <xf numFmtId="0" fontId="4" fillId="6" borderId="66" xfId="0" applyNumberFormat="1" applyFont="1" applyFill="1" applyBorder="1" applyAlignment="1">
      <alignment horizontal="left" vertical="center" shrinkToFit="1"/>
    </xf>
    <xf numFmtId="0" fontId="4" fillId="6" borderId="166" xfId="0" applyNumberFormat="1" applyFont="1" applyFill="1" applyBorder="1" applyAlignment="1">
      <alignment horizontal="left" vertical="center" shrinkToFit="1"/>
    </xf>
    <xf numFmtId="14" fontId="0" fillId="0" borderId="0" xfId="0" applyNumberFormat="1" applyFill="1" applyAlignment="1">
      <alignment horizontal="left" vertical="top"/>
    </xf>
    <xf numFmtId="0" fontId="0" fillId="0" borderId="6" xfId="0" applyBorder="1"/>
    <xf numFmtId="0" fontId="4" fillId="6" borderId="164" xfId="0" applyNumberFormat="1" applyFont="1" applyFill="1" applyBorder="1" applyAlignment="1">
      <alignment horizontal="center" vertical="center" shrinkToFit="1"/>
    </xf>
    <xf numFmtId="0" fontId="4" fillId="6" borderId="165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6" borderId="165" xfId="0" applyFont="1" applyFill="1" applyBorder="1" applyAlignment="1">
      <alignment horizontal="center" vertical="center" shrinkToFit="1"/>
    </xf>
    <xf numFmtId="0" fontId="4" fillId="5" borderId="187" xfId="0" applyNumberFormat="1" applyFont="1" applyFill="1" applyBorder="1" applyAlignment="1">
      <alignment horizontal="center" vertical="center" shrinkToFit="1"/>
    </xf>
    <xf numFmtId="0" fontId="11" fillId="0" borderId="123" xfId="0" applyFont="1" applyFill="1" applyBorder="1" applyAlignment="1">
      <alignment horizontal="left" vertical="center"/>
    </xf>
    <xf numFmtId="0" fontId="4" fillId="7" borderId="167" xfId="0" applyFont="1" applyFill="1" applyBorder="1" applyAlignment="1">
      <alignment horizontal="center" vertical="center" shrinkToFit="1"/>
    </xf>
    <xf numFmtId="0" fontId="4" fillId="5" borderId="168" xfId="0" applyFont="1" applyFill="1" applyBorder="1" applyAlignment="1">
      <alignment horizontal="center" vertical="center" shrinkToFit="1"/>
    </xf>
    <xf numFmtId="0" fontId="4" fillId="7" borderId="110" xfId="0" applyFont="1" applyFill="1" applyBorder="1" applyAlignment="1">
      <alignment horizontal="center" vertical="center" shrinkToFit="1"/>
    </xf>
    <xf numFmtId="0" fontId="4" fillId="0" borderId="232" xfId="0" applyFont="1" applyFill="1" applyBorder="1" applyAlignment="1">
      <alignment horizontal="center" vertical="center" shrinkToFit="1"/>
    </xf>
    <xf numFmtId="0" fontId="4" fillId="5" borderId="34" xfId="0" applyFont="1" applyFill="1" applyBorder="1" applyAlignment="1">
      <alignment horizontal="center" vertical="center" shrinkToFit="1"/>
    </xf>
    <xf numFmtId="0" fontId="4" fillId="5" borderId="233" xfId="0" applyFont="1" applyFill="1" applyBorder="1" applyAlignment="1">
      <alignment horizontal="center" vertical="center" shrinkToFit="1"/>
    </xf>
    <xf numFmtId="0" fontId="4" fillId="5" borderId="195" xfId="0" applyNumberFormat="1" applyFont="1" applyFill="1" applyBorder="1" applyAlignment="1">
      <alignment horizontal="center" vertical="center" shrinkToFit="1"/>
    </xf>
    <xf numFmtId="0" fontId="0" fillId="5" borderId="6" xfId="0" applyFill="1" applyBorder="1"/>
    <xf numFmtId="0" fontId="4" fillId="5" borderId="236" xfId="0" applyNumberFormat="1" applyFont="1" applyFill="1" applyBorder="1" applyAlignment="1">
      <alignment horizontal="center" vertical="center" shrinkToFit="1"/>
    </xf>
    <xf numFmtId="0" fontId="4" fillId="5" borderId="237" xfId="0" applyNumberFormat="1" applyFont="1" applyFill="1" applyBorder="1" applyAlignment="1">
      <alignment horizontal="center" vertical="center" shrinkToFit="1"/>
    </xf>
    <xf numFmtId="0" fontId="4" fillId="5" borderId="181" xfId="0" applyNumberFormat="1" applyFont="1" applyFill="1" applyBorder="1" applyAlignment="1">
      <alignment horizontal="center" vertical="center" shrinkToFit="1"/>
    </xf>
    <xf numFmtId="0" fontId="33" fillId="0" borderId="11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shrinkToFit="1"/>
    </xf>
    <xf numFmtId="49" fontId="0" fillId="2" borderId="14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117" xfId="0" applyFont="1" applyFill="1" applyBorder="1" applyAlignment="1">
      <alignment horizontal="left" vertical="center" wrapText="1"/>
    </xf>
    <xf numFmtId="0" fontId="0" fillId="0" borderId="0" xfId="0"/>
    <xf numFmtId="0" fontId="4" fillId="2" borderId="0" xfId="0" applyFont="1" applyFill="1" applyAlignment="1">
      <alignment vertical="center" wrapText="1"/>
    </xf>
    <xf numFmtId="0" fontId="0" fillId="2" borderId="0" xfId="0" applyFill="1" applyAlignment="1"/>
    <xf numFmtId="0" fontId="7" fillId="2" borderId="0" xfId="2" applyNumberFormat="1" applyFont="1" applyFill="1" applyBorder="1" applyAlignment="1">
      <alignment vertical="center"/>
    </xf>
    <xf numFmtId="176" fontId="7" fillId="2" borderId="0" xfId="2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38" fontId="3" fillId="3" borderId="184" xfId="2" applyFont="1" applyFill="1" applyBorder="1" applyAlignment="1">
      <alignment vertical="center" shrinkToFit="1"/>
    </xf>
    <xf numFmtId="38" fontId="3" fillId="3" borderId="238" xfId="2" applyFont="1" applyFill="1" applyBorder="1" applyAlignment="1">
      <alignment vertical="center" shrinkToFit="1"/>
    </xf>
    <xf numFmtId="38" fontId="3" fillId="3" borderId="73" xfId="2" applyFont="1" applyFill="1" applyBorder="1" applyAlignment="1">
      <alignment vertical="center" shrinkToFit="1"/>
    </xf>
    <xf numFmtId="38" fontId="3" fillId="3" borderId="16" xfId="2" applyFont="1" applyFill="1" applyBorder="1" applyAlignment="1">
      <alignment vertical="center" shrinkToFit="1"/>
    </xf>
    <xf numFmtId="38" fontId="3" fillId="3" borderId="239" xfId="2" applyFont="1" applyFill="1" applyBorder="1" applyAlignment="1">
      <alignment vertical="center" shrinkToFit="1"/>
    </xf>
    <xf numFmtId="38" fontId="3" fillId="3" borderId="176" xfId="2" applyFont="1" applyFill="1" applyBorder="1" applyAlignment="1">
      <alignment vertical="center" shrinkToFit="1"/>
    </xf>
    <xf numFmtId="38" fontId="3" fillId="3" borderId="240" xfId="2" applyFont="1" applyFill="1" applyBorder="1" applyAlignment="1">
      <alignment vertical="center" shrinkToFit="1"/>
    </xf>
    <xf numFmtId="38" fontId="3" fillId="3" borderId="50" xfId="2" applyFont="1" applyFill="1" applyBorder="1" applyAlignment="1">
      <alignment vertical="center" shrinkToFit="1"/>
    </xf>
    <xf numFmtId="38" fontId="3" fillId="3" borderId="241" xfId="2" applyFont="1" applyFill="1" applyBorder="1" applyAlignment="1">
      <alignment vertical="center" shrinkToFit="1"/>
    </xf>
    <xf numFmtId="38" fontId="3" fillId="3" borderId="139" xfId="2" applyFont="1" applyFill="1" applyBorder="1" applyAlignment="1">
      <alignment vertical="center" shrinkToFit="1"/>
    </xf>
    <xf numFmtId="176" fontId="3" fillId="3" borderId="69" xfId="2" applyNumberFormat="1" applyFont="1" applyFill="1" applyBorder="1" applyAlignment="1">
      <alignment horizontal="center" vertical="center" shrinkToFit="1"/>
    </xf>
    <xf numFmtId="38" fontId="3" fillId="3" borderId="242" xfId="2" applyFont="1" applyFill="1" applyBorder="1" applyAlignment="1">
      <alignment vertical="center" shrinkToFit="1"/>
    </xf>
    <xf numFmtId="38" fontId="3" fillId="3" borderId="223" xfId="2" applyFont="1" applyFill="1" applyBorder="1" applyAlignment="1">
      <alignment vertical="center" shrinkToFit="1"/>
    </xf>
    <xf numFmtId="38" fontId="3" fillId="3" borderId="243" xfId="2" applyFont="1" applyFill="1" applyBorder="1" applyAlignment="1">
      <alignment vertical="center" shrinkToFit="1"/>
    </xf>
    <xf numFmtId="38" fontId="3" fillId="3" borderId="244" xfId="2" applyFont="1" applyFill="1" applyBorder="1" applyAlignment="1">
      <alignment vertical="center" shrinkToFit="1"/>
    </xf>
    <xf numFmtId="177" fontId="3" fillId="9" borderId="61" xfId="2" applyNumberFormat="1" applyFont="1" applyFill="1" applyBorder="1" applyAlignment="1">
      <alignment horizontal="right" vertical="center" shrinkToFit="1"/>
    </xf>
    <xf numFmtId="177" fontId="3" fillId="9" borderId="9" xfId="2" applyNumberFormat="1" applyFont="1" applyFill="1" applyBorder="1" applyAlignment="1">
      <alignment horizontal="right" vertical="center" shrinkToFit="1"/>
    </xf>
    <xf numFmtId="177" fontId="3" fillId="9" borderId="46" xfId="2" applyNumberFormat="1" applyFont="1" applyFill="1" applyBorder="1" applyAlignment="1">
      <alignment horizontal="right" vertical="center" shrinkToFit="1"/>
    </xf>
    <xf numFmtId="177" fontId="3" fillId="9" borderId="7" xfId="2" applyNumberFormat="1" applyFont="1" applyFill="1" applyBorder="1" applyAlignment="1">
      <alignment horizontal="right" vertical="center" shrinkToFit="1"/>
    </xf>
    <xf numFmtId="177" fontId="3" fillId="9" borderId="132" xfId="2" applyNumberFormat="1" applyFont="1" applyFill="1" applyBorder="1" applyAlignment="1">
      <alignment horizontal="right" vertical="center" shrinkToFit="1"/>
    </xf>
    <xf numFmtId="177" fontId="3" fillId="9" borderId="52" xfId="2" applyNumberFormat="1" applyFont="1" applyFill="1" applyBorder="1" applyAlignment="1">
      <alignment horizontal="right" vertical="center" shrinkToFit="1"/>
    </xf>
    <xf numFmtId="176" fontId="3" fillId="9" borderId="58" xfId="2" applyNumberFormat="1" applyFont="1" applyFill="1" applyBorder="1" applyAlignment="1">
      <alignment horizontal="center" vertical="center" shrinkToFit="1"/>
    </xf>
    <xf numFmtId="176" fontId="3" fillId="9" borderId="55" xfId="2" applyNumberFormat="1" applyFont="1" applyFill="1" applyBorder="1" applyAlignment="1">
      <alignment horizontal="center" vertical="center" shrinkToFit="1"/>
    </xf>
    <xf numFmtId="0" fontId="4" fillId="0" borderId="117" xfId="0" applyFont="1" applyFill="1" applyBorder="1" applyAlignment="1">
      <alignment horizontal="left" vertical="center" wrapText="1"/>
    </xf>
    <xf numFmtId="0" fontId="40" fillId="5" borderId="6" xfId="0" applyFont="1" applyFill="1" applyBorder="1" applyAlignment="1">
      <alignment horizontal="center" vertical="center" shrinkToFit="1"/>
    </xf>
    <xf numFmtId="0" fontId="40" fillId="5" borderId="115" xfId="0" applyFont="1" applyFill="1" applyBorder="1" applyAlignment="1">
      <alignment horizontal="center" vertical="center" shrinkToFit="1"/>
    </xf>
    <xf numFmtId="0" fontId="40" fillId="5" borderId="117" xfId="0" applyFont="1" applyFill="1" applyBorder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 shrinkToFit="1"/>
    </xf>
    <xf numFmtId="0" fontId="11" fillId="5" borderId="115" xfId="0" applyFont="1" applyFill="1" applyBorder="1" applyAlignment="1">
      <alignment horizontal="center" vertical="center"/>
    </xf>
    <xf numFmtId="0" fontId="4" fillId="5" borderId="92" xfId="0" applyNumberFormat="1" applyFont="1" applyFill="1" applyBorder="1" applyAlignment="1">
      <alignment horizontal="center" vertical="center"/>
    </xf>
    <xf numFmtId="0" fontId="11" fillId="8" borderId="163" xfId="0" applyFont="1" applyFill="1" applyBorder="1" applyAlignment="1">
      <alignment horizontal="left" vertical="center" wrapText="1"/>
    </xf>
    <xf numFmtId="0" fontId="11" fillId="9" borderId="114" xfId="0" applyFont="1" applyFill="1" applyBorder="1" applyAlignment="1">
      <alignment horizontal="left" vertical="center"/>
    </xf>
    <xf numFmtId="0" fontId="4" fillId="9" borderId="111" xfId="0" applyNumberFormat="1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vertical="center" wrapText="1"/>
    </xf>
    <xf numFmtId="0" fontId="2" fillId="7" borderId="11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64" xfId="0" applyFont="1" applyFill="1" applyBorder="1" applyAlignment="1">
      <alignment horizontal="left" vertical="center" shrinkToFit="1"/>
    </xf>
    <xf numFmtId="0" fontId="4" fillId="0" borderId="165" xfId="0" applyFont="1" applyFill="1" applyBorder="1" applyAlignment="1">
      <alignment horizontal="left" vertical="center" shrinkToFit="1"/>
    </xf>
    <xf numFmtId="0" fontId="11" fillId="8" borderId="117" xfId="0" applyFont="1" applyFill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0" fillId="5" borderId="234" xfId="0" applyFont="1" applyFill="1" applyBorder="1" applyAlignment="1">
      <alignment horizontal="center" vertical="center" shrinkToFit="1"/>
    </xf>
    <xf numFmtId="0" fontId="40" fillId="5" borderId="233" xfId="0" applyFont="1" applyFill="1" applyBorder="1" applyAlignment="1">
      <alignment horizontal="center" vertical="center" shrinkToFit="1"/>
    </xf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9" borderId="115" xfId="0" applyNumberFormat="1" applyFont="1" applyFill="1" applyBorder="1" applyAlignment="1">
      <alignment horizontal="center" vertical="center" shrinkToFit="1"/>
    </xf>
    <xf numFmtId="0" fontId="4" fillId="9" borderId="6" xfId="0" applyNumberFormat="1" applyFont="1" applyFill="1" applyBorder="1" applyAlignment="1">
      <alignment horizontal="center" vertical="center" shrinkToFit="1"/>
    </xf>
    <xf numFmtId="0" fontId="4" fillId="9" borderId="117" xfId="0" applyNumberFormat="1" applyFont="1" applyFill="1" applyBorder="1" applyAlignment="1">
      <alignment horizontal="center" vertical="center" shrinkToFit="1"/>
    </xf>
    <xf numFmtId="0" fontId="4" fillId="6" borderId="110" xfId="0" applyNumberFormat="1" applyFont="1" applyFill="1" applyBorder="1" applyAlignment="1">
      <alignment horizontal="center" vertical="center" shrinkToFit="1"/>
    </xf>
    <xf numFmtId="0" fontId="0" fillId="6" borderId="115" xfId="0" applyFill="1" applyBorder="1"/>
    <xf numFmtId="0" fontId="0" fillId="6" borderId="6" xfId="0" applyFill="1" applyBorder="1"/>
    <xf numFmtId="0" fontId="4" fillId="6" borderId="68" xfId="0" applyNumberFormat="1" applyFont="1" applyFill="1" applyBorder="1" applyAlignment="1">
      <alignment horizontal="center" vertical="center" shrinkToFit="1"/>
    </xf>
    <xf numFmtId="0" fontId="4" fillId="9" borderId="125" xfId="0" applyFont="1" applyFill="1" applyBorder="1" applyAlignment="1">
      <alignment horizontal="center" vertical="center" shrinkToFit="1"/>
    </xf>
    <xf numFmtId="0" fontId="4" fillId="9" borderId="127" xfId="0" applyFont="1" applyFill="1" applyBorder="1" applyAlignment="1">
      <alignment horizontal="center" vertical="center" shrinkToFit="1"/>
    </xf>
    <xf numFmtId="0" fontId="4" fillId="9" borderId="125" xfId="0" applyNumberFormat="1" applyFont="1" applyFill="1" applyBorder="1" applyAlignment="1">
      <alignment horizontal="center" vertical="center" shrinkToFit="1"/>
    </xf>
    <xf numFmtId="0" fontId="4" fillId="9" borderId="126" xfId="0" applyNumberFormat="1" applyFont="1" applyFill="1" applyBorder="1" applyAlignment="1">
      <alignment horizontal="center" vertical="center" shrinkToFit="1"/>
    </xf>
    <xf numFmtId="0" fontId="4" fillId="9" borderId="127" xfId="0" applyNumberFormat="1" applyFont="1" applyFill="1" applyBorder="1" applyAlignment="1">
      <alignment horizontal="center" vertical="center" shrinkToFit="1"/>
    </xf>
    <xf numFmtId="0" fontId="4" fillId="9" borderId="245" xfId="0" applyNumberFormat="1" applyFont="1" applyFill="1" applyBorder="1" applyAlignment="1">
      <alignment horizontal="center" vertical="center" shrinkToFit="1"/>
    </xf>
    <xf numFmtId="0" fontId="4" fillId="9" borderId="194" xfId="0" applyNumberFormat="1" applyFont="1" applyFill="1" applyBorder="1" applyAlignment="1">
      <alignment horizontal="center" vertical="center" shrinkToFit="1"/>
    </xf>
    <xf numFmtId="0" fontId="4" fillId="9" borderId="195" xfId="0" applyNumberFormat="1" applyFont="1" applyFill="1" applyBorder="1" applyAlignment="1">
      <alignment horizontal="center" vertical="center" shrinkToFit="1"/>
    </xf>
    <xf numFmtId="176" fontId="3" fillId="2" borderId="69" xfId="2" applyNumberFormat="1" applyFont="1" applyFill="1" applyBorder="1" applyAlignment="1">
      <alignment horizontal="center" vertical="center" shrinkToFit="1"/>
    </xf>
    <xf numFmtId="177" fontId="3" fillId="2" borderId="221" xfId="2" applyNumberFormat="1" applyFont="1" applyFill="1" applyBorder="1" applyAlignment="1">
      <alignment horizontal="right" vertical="center" shrinkToFit="1"/>
    </xf>
    <xf numFmtId="177" fontId="3" fillId="2" borderId="62" xfId="2" applyNumberFormat="1" applyFont="1" applyFill="1" applyBorder="1" applyAlignment="1">
      <alignment horizontal="right" vertical="center" shrinkToFit="1"/>
    </xf>
    <xf numFmtId="177" fontId="3" fillId="2" borderId="164" xfId="2" applyNumberFormat="1" applyFont="1" applyFill="1" applyBorder="1" applyAlignment="1">
      <alignment horizontal="right" vertical="center" shrinkToFit="1"/>
    </xf>
    <xf numFmtId="177" fontId="3" fillId="2" borderId="246" xfId="2" applyNumberFormat="1" applyFont="1" applyFill="1" applyBorder="1" applyAlignment="1">
      <alignment horizontal="right" vertical="center" shrinkToFit="1"/>
    </xf>
    <xf numFmtId="177" fontId="3" fillId="2" borderId="247" xfId="2" applyNumberFormat="1" applyFont="1" applyFill="1" applyBorder="1" applyAlignment="1">
      <alignment horizontal="right" vertical="center" shrinkToFit="1"/>
    </xf>
    <xf numFmtId="177" fontId="3" fillId="2" borderId="248" xfId="2" applyNumberFormat="1" applyFont="1" applyFill="1" applyBorder="1" applyAlignment="1">
      <alignment horizontal="right" vertical="center" shrinkToFit="1"/>
    </xf>
    <xf numFmtId="177" fontId="3" fillId="2" borderId="249" xfId="2" applyNumberFormat="1" applyFont="1" applyFill="1" applyBorder="1" applyAlignment="1">
      <alignment horizontal="right" vertical="center" shrinkToFit="1"/>
    </xf>
    <xf numFmtId="177" fontId="3" fillId="2" borderId="250" xfId="2" applyNumberFormat="1" applyFont="1" applyFill="1" applyBorder="1" applyAlignment="1">
      <alignment horizontal="right" vertical="center" shrinkToFit="1"/>
    </xf>
    <xf numFmtId="177" fontId="3" fillId="2" borderId="251" xfId="2" applyNumberFormat="1" applyFont="1" applyFill="1" applyBorder="1" applyAlignment="1">
      <alignment horizontal="right" vertical="center" shrinkToFit="1"/>
    </xf>
    <xf numFmtId="177" fontId="3" fillId="2" borderId="234" xfId="2" applyNumberFormat="1" applyFont="1" applyFill="1" applyBorder="1" applyAlignment="1">
      <alignment horizontal="right" vertical="center" shrinkToFit="1"/>
    </xf>
    <xf numFmtId="177" fontId="3" fillId="2" borderId="235" xfId="2" applyNumberFormat="1" applyFont="1" applyFill="1" applyBorder="1" applyAlignment="1">
      <alignment horizontal="right" vertical="center" shrinkToFit="1"/>
    </xf>
    <xf numFmtId="177" fontId="3" fillId="2" borderId="252" xfId="2" applyNumberFormat="1" applyFont="1" applyFill="1" applyBorder="1" applyAlignment="1">
      <alignment horizontal="right" vertical="center" shrinkToFit="1"/>
    </xf>
    <xf numFmtId="177" fontId="3" fillId="2" borderId="253" xfId="2" applyNumberFormat="1" applyFont="1" applyFill="1" applyBorder="1" applyAlignment="1">
      <alignment horizontal="right" vertical="center" shrinkToFit="1"/>
    </xf>
    <xf numFmtId="177" fontId="3" fillId="2" borderId="59" xfId="2" applyNumberFormat="1" applyFont="1" applyFill="1" applyBorder="1" applyAlignment="1">
      <alignment horizontal="right" vertical="center" shrinkToFit="1"/>
    </xf>
    <xf numFmtId="177" fontId="3" fillId="2" borderId="81" xfId="2" applyNumberFormat="1" applyFont="1" applyFill="1" applyBorder="1" applyAlignment="1">
      <alignment horizontal="right" vertical="center" shrinkToFit="1"/>
    </xf>
    <xf numFmtId="177" fontId="3" fillId="2" borderId="82" xfId="2" applyNumberFormat="1" applyFont="1" applyFill="1" applyBorder="1" applyAlignment="1">
      <alignment horizontal="right" vertical="center" shrinkToFit="1"/>
    </xf>
    <xf numFmtId="177" fontId="3" fillId="2" borderId="75" xfId="2" applyNumberFormat="1" applyFont="1" applyFill="1" applyBorder="1" applyAlignment="1">
      <alignment horizontal="right" vertical="center" shrinkToFit="1"/>
    </xf>
    <xf numFmtId="177" fontId="3" fillId="2" borderId="84" xfId="2" applyNumberFormat="1" applyFont="1" applyFill="1" applyBorder="1" applyAlignment="1">
      <alignment horizontal="right" vertical="center" shrinkToFit="1"/>
    </xf>
    <xf numFmtId="177" fontId="3" fillId="2" borderId="32" xfId="2" applyNumberFormat="1" applyFont="1" applyFill="1" applyBorder="1" applyAlignment="1">
      <alignment horizontal="right" vertical="center" shrinkToFit="1"/>
    </xf>
    <xf numFmtId="177" fontId="3" fillId="2" borderId="78" xfId="2" applyNumberFormat="1" applyFont="1" applyFill="1" applyBorder="1" applyAlignment="1">
      <alignment horizontal="right" vertical="center" shrinkToFit="1"/>
    </xf>
    <xf numFmtId="177" fontId="3" fillId="2" borderId="83" xfId="2" applyNumberFormat="1" applyFont="1" applyFill="1" applyBorder="1" applyAlignment="1">
      <alignment horizontal="right" vertical="center" shrinkToFit="1"/>
    </xf>
    <xf numFmtId="0" fontId="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1" fillId="0" borderId="257" xfId="0" applyFont="1" applyBorder="1" applyAlignment="1">
      <alignment horizontal="center" vertical="center"/>
    </xf>
    <xf numFmtId="0" fontId="1" fillId="0" borderId="258" xfId="0" applyFont="1" applyBorder="1" applyAlignment="1">
      <alignment horizontal="center" vertical="center"/>
    </xf>
    <xf numFmtId="0" fontId="1" fillId="0" borderId="260" xfId="0" applyFont="1" applyBorder="1" applyAlignment="1">
      <alignment horizontal="center" vertical="center" wrapText="1"/>
    </xf>
    <xf numFmtId="0" fontId="0" fillId="0" borderId="260" xfId="0" applyBorder="1" applyAlignment="1">
      <alignment vertical="center" wrapText="1"/>
    </xf>
    <xf numFmtId="0" fontId="0" fillId="0" borderId="259" xfId="0" applyBorder="1" applyAlignment="1">
      <alignment vertical="center" wrapText="1"/>
    </xf>
    <xf numFmtId="0" fontId="5" fillId="0" borderId="262" xfId="0" applyFont="1" applyBorder="1" applyAlignment="1">
      <alignment horizontal="center" vertical="center"/>
    </xf>
    <xf numFmtId="0" fontId="5" fillId="0" borderId="261" xfId="0" applyFont="1" applyBorder="1" applyAlignment="1">
      <alignment horizontal="center" vertical="center"/>
    </xf>
    <xf numFmtId="0" fontId="5" fillId="0" borderId="258" xfId="0" applyFont="1" applyBorder="1" applyAlignment="1">
      <alignment horizontal="center" vertical="center"/>
    </xf>
    <xf numFmtId="176" fontId="7" fillId="0" borderId="185" xfId="2" applyNumberFormat="1" applyFont="1" applyBorder="1" applyAlignment="1">
      <alignment horizontal="center"/>
    </xf>
    <xf numFmtId="176" fontId="7" fillId="0" borderId="186" xfId="2" applyNumberFormat="1" applyFont="1" applyBorder="1" applyAlignment="1">
      <alignment horizontal="center"/>
    </xf>
    <xf numFmtId="176" fontId="7" fillId="0" borderId="187" xfId="2" applyNumberFormat="1" applyFont="1" applyBorder="1" applyAlignment="1">
      <alignment horizontal="center"/>
    </xf>
    <xf numFmtId="176" fontId="7" fillId="0" borderId="125" xfId="2" applyNumberFormat="1" applyFont="1" applyBorder="1" applyAlignment="1">
      <alignment horizontal="center"/>
    </xf>
    <xf numFmtId="176" fontId="7" fillId="0" borderId="126" xfId="2" applyNumberFormat="1" applyFont="1" applyBorder="1" applyAlignment="1">
      <alignment horizontal="center"/>
    </xf>
    <xf numFmtId="176" fontId="7" fillId="0" borderId="127" xfId="2" applyNumberFormat="1" applyFont="1" applyBorder="1" applyAlignment="1">
      <alignment horizontal="center"/>
    </xf>
    <xf numFmtId="176" fontId="7" fillId="0" borderId="114" xfId="2" applyNumberFormat="1" applyFont="1" applyBorder="1" applyAlignment="1">
      <alignment horizontal="center"/>
    </xf>
    <xf numFmtId="176" fontId="7" fillId="0" borderId="111" xfId="2" applyNumberFormat="1" applyFont="1" applyBorder="1" applyAlignment="1">
      <alignment horizontal="center"/>
    </xf>
    <xf numFmtId="176" fontId="7" fillId="0" borderId="112" xfId="2" applyNumberFormat="1" applyFont="1" applyBorder="1" applyAlignment="1">
      <alignment horizontal="center"/>
    </xf>
    <xf numFmtId="176" fontId="7" fillId="0" borderId="122" xfId="2" applyNumberFormat="1" applyFont="1" applyBorder="1" applyAlignment="1">
      <alignment horizontal="center"/>
    </xf>
    <xf numFmtId="176" fontId="7" fillId="0" borderId="92" xfId="2" applyNumberFormat="1" applyFont="1" applyBorder="1" applyAlignment="1">
      <alignment horizontal="center"/>
    </xf>
    <xf numFmtId="176" fontId="7" fillId="0" borderId="123" xfId="2" applyNumberFormat="1" applyFont="1" applyBorder="1" applyAlignment="1">
      <alignment horizontal="center"/>
    </xf>
    <xf numFmtId="38" fontId="3" fillId="2" borderId="231" xfId="2" applyFont="1" applyFill="1" applyBorder="1" applyAlignment="1">
      <alignment horizontal="center" vertical="center" shrinkToFit="1"/>
    </xf>
    <xf numFmtId="38" fontId="3" fillId="2" borderId="179" xfId="2" applyFont="1" applyFill="1" applyBorder="1" applyAlignment="1">
      <alignment horizontal="center" vertical="center" shrinkToFit="1"/>
    </xf>
    <xf numFmtId="177" fontId="3" fillId="2" borderId="238" xfId="2" applyNumberFormat="1" applyFont="1" applyFill="1" applyBorder="1" applyAlignment="1">
      <alignment horizontal="right" vertical="center" shrinkToFit="1"/>
    </xf>
    <xf numFmtId="177" fontId="3" fillId="2" borderId="272" xfId="2" applyNumberFormat="1" applyFont="1" applyFill="1" applyBorder="1" applyAlignment="1">
      <alignment horizontal="right" vertical="center" shrinkToFit="1"/>
    </xf>
    <xf numFmtId="177" fontId="3" fillId="2" borderId="73" xfId="2" applyNumberFormat="1" applyFont="1" applyFill="1" applyBorder="1" applyAlignment="1">
      <alignment horizontal="right" vertical="center" shrinkToFit="1"/>
    </xf>
    <xf numFmtId="177" fontId="3" fillId="2" borderId="22" xfId="2" applyNumberFormat="1" applyFont="1" applyFill="1" applyBorder="1" applyAlignment="1">
      <alignment horizontal="right" vertical="center" shrinkToFit="1"/>
    </xf>
    <xf numFmtId="177" fontId="3" fillId="2" borderId="273" xfId="2" applyNumberFormat="1" applyFont="1" applyFill="1" applyBorder="1" applyAlignment="1">
      <alignment horizontal="right" vertical="center" shrinkToFit="1"/>
    </xf>
    <xf numFmtId="177" fontId="3" fillId="2" borderId="20" xfId="2" applyNumberFormat="1" applyFont="1" applyFill="1" applyBorder="1" applyAlignment="1">
      <alignment horizontal="right" vertical="center" shrinkToFit="1"/>
    </xf>
    <xf numFmtId="177" fontId="3" fillId="2" borderId="18" xfId="2" applyNumberFormat="1" applyFont="1" applyFill="1" applyBorder="1" applyAlignment="1">
      <alignment horizontal="right" vertical="center" shrinkToFit="1"/>
    </xf>
    <xf numFmtId="177" fontId="3" fillId="2" borderId="42" xfId="2" applyNumberFormat="1" applyFont="1" applyFill="1" applyBorder="1" applyAlignment="1">
      <alignment horizontal="right" vertical="center" shrinkToFit="1"/>
    </xf>
    <xf numFmtId="177" fontId="3" fillId="2" borderId="43" xfId="2" applyNumberFormat="1" applyFont="1" applyFill="1" applyBorder="1" applyAlignment="1">
      <alignment horizontal="right" vertical="center" shrinkToFit="1"/>
    </xf>
    <xf numFmtId="38" fontId="3" fillId="2" borderId="180" xfId="2" applyFont="1" applyFill="1" applyBorder="1" applyAlignment="1">
      <alignment horizontal="center" vertical="center" shrinkToFit="1"/>
    </xf>
    <xf numFmtId="177" fontId="3" fillId="2" borderId="21" xfId="2" applyNumberFormat="1" applyFont="1" applyFill="1" applyBorder="1" applyAlignment="1">
      <alignment horizontal="right" vertical="center" shrinkToFit="1"/>
    </xf>
    <xf numFmtId="177" fontId="3" fillId="2" borderId="274" xfId="2" applyNumberFormat="1" applyFont="1" applyFill="1" applyBorder="1" applyAlignment="1">
      <alignment horizontal="right" vertical="center" shrinkToFit="1"/>
    </xf>
    <xf numFmtId="177" fontId="3" fillId="2" borderId="275" xfId="2" applyNumberFormat="1" applyFont="1" applyFill="1" applyBorder="1" applyAlignment="1">
      <alignment horizontal="right" vertical="center" shrinkToFit="1"/>
    </xf>
    <xf numFmtId="177" fontId="3" fillId="2" borderId="242" xfId="2" applyNumberFormat="1" applyFont="1" applyFill="1" applyBorder="1" applyAlignment="1">
      <alignment horizontal="right" vertical="center" shrinkToFit="1"/>
    </xf>
    <xf numFmtId="177" fontId="3" fillId="2" borderId="223" xfId="2" applyNumberFormat="1" applyFont="1" applyFill="1" applyBorder="1" applyAlignment="1">
      <alignment horizontal="right" vertical="center" shrinkToFit="1"/>
    </xf>
    <xf numFmtId="177" fontId="3" fillId="2" borderId="276" xfId="2" applyNumberFormat="1" applyFont="1" applyFill="1" applyBorder="1" applyAlignment="1">
      <alignment horizontal="right" vertical="center" shrinkToFit="1"/>
    </xf>
    <xf numFmtId="177" fontId="3" fillId="2" borderId="71" xfId="2" applyNumberFormat="1" applyFont="1" applyFill="1" applyBorder="1" applyAlignment="1">
      <alignment horizontal="right" vertical="center" shrinkToFit="1"/>
    </xf>
    <xf numFmtId="177" fontId="3" fillId="2" borderId="277" xfId="2" applyNumberFormat="1" applyFont="1" applyFill="1" applyBorder="1" applyAlignment="1">
      <alignment horizontal="right" vertical="center" shrinkToFit="1"/>
    </xf>
    <xf numFmtId="177" fontId="3" fillId="2" borderId="278" xfId="2" applyNumberFormat="1" applyFont="1" applyFill="1" applyBorder="1" applyAlignment="1">
      <alignment horizontal="right" vertical="center" shrinkToFit="1"/>
    </xf>
    <xf numFmtId="177" fontId="3" fillId="2" borderId="279" xfId="2" applyNumberFormat="1" applyFont="1" applyFill="1" applyBorder="1" applyAlignment="1">
      <alignment horizontal="right" vertical="center" shrinkToFit="1"/>
    </xf>
    <xf numFmtId="177" fontId="3" fillId="2" borderId="280" xfId="2" applyNumberFormat="1" applyFont="1" applyFill="1" applyBorder="1" applyAlignment="1">
      <alignment horizontal="right" vertical="center" shrinkToFit="1"/>
    </xf>
    <xf numFmtId="177" fontId="3" fillId="2" borderId="281" xfId="2" applyNumberFormat="1" applyFont="1" applyFill="1" applyBorder="1" applyAlignment="1">
      <alignment horizontal="right" vertical="center" shrinkToFit="1"/>
    </xf>
    <xf numFmtId="177" fontId="3" fillId="2" borderId="108" xfId="2" applyNumberFormat="1" applyFont="1" applyFill="1" applyBorder="1" applyAlignment="1">
      <alignment horizontal="right" vertical="center" shrinkToFit="1"/>
    </xf>
    <xf numFmtId="177" fontId="3" fillId="2" borderId="282" xfId="2" applyNumberFormat="1" applyFont="1" applyFill="1" applyBorder="1" applyAlignment="1">
      <alignment horizontal="right" vertical="center" shrinkToFit="1"/>
    </xf>
    <xf numFmtId="177" fontId="3" fillId="2" borderId="284" xfId="2" applyNumberFormat="1" applyFont="1" applyFill="1" applyBorder="1" applyAlignment="1">
      <alignment horizontal="right" vertical="center" shrinkToFit="1"/>
    </xf>
    <xf numFmtId="177" fontId="3" fillId="2" borderId="60" xfId="2" applyNumberFormat="1" applyFont="1" applyFill="1" applyBorder="1" applyAlignment="1">
      <alignment horizontal="right" vertical="center" shrinkToFit="1"/>
    </xf>
    <xf numFmtId="177" fontId="3" fillId="2" borderId="239" xfId="2" applyNumberFormat="1" applyFont="1" applyFill="1" applyBorder="1" applyAlignment="1">
      <alignment horizontal="right" vertical="center" shrinkToFit="1"/>
    </xf>
    <xf numFmtId="177" fontId="3" fillId="2" borderId="24" xfId="2" applyNumberFormat="1" applyFont="1" applyFill="1" applyBorder="1" applyAlignment="1">
      <alignment horizontal="right" vertical="center" shrinkToFit="1"/>
    </xf>
    <xf numFmtId="177" fontId="3" fillId="2" borderId="45" xfId="2" applyNumberFormat="1" applyFont="1" applyFill="1" applyBorder="1" applyAlignment="1">
      <alignment horizontal="right" vertical="center" shrinkToFit="1"/>
    </xf>
    <xf numFmtId="177" fontId="3" fillId="2" borderId="285" xfId="2" applyNumberFormat="1" applyFont="1" applyFill="1" applyBorder="1" applyAlignment="1">
      <alignment horizontal="right" vertical="center" shrinkToFit="1"/>
    </xf>
    <xf numFmtId="177" fontId="3" fillId="2" borderId="283" xfId="2" applyNumberFormat="1" applyFont="1" applyFill="1" applyBorder="1" applyAlignment="1">
      <alignment horizontal="right" vertical="center" shrinkToFit="1"/>
    </xf>
    <xf numFmtId="0" fontId="4" fillId="9" borderId="115" xfId="0" applyFont="1" applyFill="1" applyBorder="1" applyAlignment="1">
      <alignment horizontal="center" vertical="center" shrinkToFit="1"/>
    </xf>
    <xf numFmtId="0" fontId="4" fillId="9" borderId="117" xfId="0" applyFont="1" applyFill="1" applyBorder="1" applyAlignment="1">
      <alignment horizontal="center" vertical="center" shrinkToFit="1"/>
    </xf>
    <xf numFmtId="0" fontId="4" fillId="9" borderId="167" xfId="0" applyNumberFormat="1" applyFont="1" applyFill="1" applyBorder="1" applyAlignment="1">
      <alignment horizontal="center" vertical="center" shrinkToFit="1"/>
    </xf>
    <xf numFmtId="0" fontId="4" fillId="9" borderId="110" xfId="0" applyNumberFormat="1" applyFont="1" applyFill="1" applyBorder="1" applyAlignment="1">
      <alignment horizontal="center" vertical="center" shrinkToFit="1"/>
    </xf>
    <xf numFmtId="0" fontId="4" fillId="9" borderId="116" xfId="0" applyNumberFormat="1" applyFont="1" applyFill="1" applyBorder="1" applyAlignment="1">
      <alignment horizontal="center" vertical="center" shrinkToFit="1"/>
    </xf>
    <xf numFmtId="0" fontId="11" fillId="9" borderId="115" xfId="0" applyFont="1" applyFill="1" applyBorder="1" applyAlignment="1">
      <alignment horizontal="center" vertical="center"/>
    </xf>
    <xf numFmtId="0" fontId="4" fillId="9" borderId="92" xfId="0" applyNumberFormat="1" applyFont="1" applyFill="1" applyBorder="1" applyAlignment="1">
      <alignment horizontal="center" vertical="center"/>
    </xf>
    <xf numFmtId="0" fontId="11" fillId="9" borderId="117" xfId="0" applyFont="1" applyFill="1" applyBorder="1" applyAlignment="1">
      <alignment horizontal="left" vertical="center" wrapText="1"/>
    </xf>
    <xf numFmtId="177" fontId="3" fillId="2" borderId="286" xfId="2" applyNumberFormat="1" applyFont="1" applyFill="1" applyBorder="1" applyAlignment="1">
      <alignment horizontal="right" vertical="center" shrinkToFit="1"/>
    </xf>
    <xf numFmtId="0" fontId="41" fillId="0" borderId="117" xfId="0" applyFont="1" applyFill="1" applyBorder="1" applyAlignment="1">
      <alignment horizontal="left" vertical="center" wrapText="1"/>
    </xf>
    <xf numFmtId="0" fontId="2" fillId="9" borderId="177" xfId="0" applyFont="1" applyFill="1" applyBorder="1" applyAlignment="1">
      <alignment horizontal="left" vertical="center" wrapText="1"/>
    </xf>
    <xf numFmtId="0" fontId="2" fillId="0" borderId="187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left" vertical="center" wrapText="1"/>
    </xf>
    <xf numFmtId="0" fontId="2" fillId="8" borderId="68" xfId="0" applyFont="1" applyFill="1" applyBorder="1" applyAlignment="1">
      <alignment horizontal="left" vertical="center"/>
    </xf>
    <xf numFmtId="0" fontId="20" fillId="0" borderId="1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9" borderId="6" xfId="0" applyNumberFormat="1" applyFont="1" applyFill="1" applyBorder="1" applyAlignment="1">
      <alignment horizontal="center" vertical="center"/>
    </xf>
    <xf numFmtId="0" fontId="2" fillId="9" borderId="11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4" fillId="6" borderId="165" xfId="0" applyNumberFormat="1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/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4" fillId="9" borderId="122" xfId="0" applyFont="1" applyFill="1" applyBorder="1" applyAlignment="1">
      <alignment horizontal="center" vertical="center" shrinkToFit="1"/>
    </xf>
    <xf numFmtId="0" fontId="4" fillId="9" borderId="65" xfId="0" applyFont="1" applyFill="1" applyBorder="1" applyAlignment="1">
      <alignment horizontal="center" vertical="center" shrinkToFit="1"/>
    </xf>
    <xf numFmtId="0" fontId="4" fillId="9" borderId="168" xfId="0" applyNumberFormat="1" applyFont="1" applyFill="1" applyBorder="1" applyAlignment="1">
      <alignment horizontal="center" vertical="center" shrinkToFit="1"/>
    </xf>
    <xf numFmtId="0" fontId="44" fillId="7" borderId="115" xfId="0" applyFont="1" applyFill="1" applyBorder="1" applyAlignment="1">
      <alignment horizontal="center" vertical="center" shrinkToFit="1"/>
    </xf>
    <xf numFmtId="0" fontId="44" fillId="7" borderId="117" xfId="0" applyFont="1" applyFill="1" applyBorder="1" applyAlignment="1">
      <alignment horizontal="center" vertical="center" shrinkToFit="1"/>
    </xf>
    <xf numFmtId="0" fontId="44" fillId="7" borderId="167" xfId="0" applyNumberFormat="1" applyFont="1" applyFill="1" applyBorder="1" applyAlignment="1">
      <alignment horizontal="center" vertical="center" shrinkToFit="1"/>
    </xf>
    <xf numFmtId="0" fontId="44" fillId="7" borderId="115" xfId="0" applyNumberFormat="1" applyFont="1" applyFill="1" applyBorder="1" applyAlignment="1">
      <alignment horizontal="center" vertical="center" shrinkToFit="1"/>
    </xf>
    <xf numFmtId="0" fontId="44" fillId="7" borderId="6" xfId="0" applyNumberFormat="1" applyFont="1" applyFill="1" applyBorder="1" applyAlignment="1">
      <alignment horizontal="center" vertical="center" shrinkToFit="1"/>
    </xf>
    <xf numFmtId="0" fontId="44" fillId="7" borderId="235" xfId="0" applyNumberFormat="1" applyFont="1" applyFill="1" applyBorder="1" applyAlignment="1">
      <alignment horizontal="center" vertical="center" shrinkToFit="1"/>
    </xf>
    <xf numFmtId="0" fontId="44" fillId="7" borderId="116" xfId="0" applyNumberFormat="1" applyFont="1" applyFill="1" applyBorder="1" applyAlignment="1">
      <alignment horizontal="center" vertical="center" shrinkToFit="1"/>
    </xf>
    <xf numFmtId="0" fontId="44" fillId="7" borderId="117" xfId="0" applyNumberFormat="1" applyFont="1" applyFill="1" applyBorder="1" applyAlignment="1">
      <alignment horizontal="center" vertical="center" shrinkToFit="1"/>
    </xf>
    <xf numFmtId="0" fontId="4" fillId="7" borderId="125" xfId="0" applyFont="1" applyFill="1" applyBorder="1" applyAlignment="1">
      <alignment horizontal="center" vertical="center" shrinkToFit="1"/>
    </xf>
    <xf numFmtId="0" fontId="4" fillId="7" borderId="126" xfId="0" applyFont="1" applyFill="1" applyBorder="1" applyAlignment="1">
      <alignment horizontal="center" vertical="center" shrinkToFit="1"/>
    </xf>
    <xf numFmtId="0" fontId="4" fillId="7" borderId="127" xfId="0" applyFont="1" applyFill="1" applyBorder="1" applyAlignment="1">
      <alignment horizontal="center" vertical="center" shrinkToFit="1"/>
    </xf>
    <xf numFmtId="0" fontId="40" fillId="5" borderId="167" xfId="0" applyFont="1" applyFill="1" applyBorder="1" applyAlignment="1">
      <alignment horizontal="center" vertical="center" shrinkToFit="1"/>
    </xf>
    <xf numFmtId="0" fontId="4" fillId="6" borderId="164" xfId="0" applyNumberFormat="1" applyFont="1" applyFill="1" applyBorder="1" applyAlignment="1">
      <alignment horizontal="left" vertical="center" shrinkToFit="1"/>
    </xf>
    <xf numFmtId="0" fontId="4" fillId="6" borderId="165" xfId="0" applyNumberFormat="1" applyFont="1" applyFill="1" applyBorder="1" applyAlignment="1">
      <alignment horizontal="left" vertical="center" shrinkToFit="1"/>
    </xf>
    <xf numFmtId="0" fontId="4" fillId="6" borderId="178" xfId="0" applyNumberFormat="1" applyFont="1" applyFill="1" applyBorder="1" applyAlignment="1">
      <alignment horizontal="center" vertical="center" shrinkToFit="1"/>
    </xf>
    <xf numFmtId="0" fontId="4" fillId="6" borderId="164" xfId="0" applyNumberFormat="1" applyFont="1" applyFill="1" applyBorder="1" applyAlignment="1">
      <alignment horizontal="center" vertical="center" shrinkToFit="1"/>
    </xf>
    <xf numFmtId="0" fontId="4" fillId="6" borderId="165" xfId="0" applyNumberFormat="1" applyFont="1" applyFill="1" applyBorder="1" applyAlignment="1">
      <alignment horizontal="center" vertical="center" shrinkToFit="1"/>
    </xf>
    <xf numFmtId="0" fontId="4" fillId="0" borderId="178" xfId="0" applyNumberFormat="1" applyFont="1" applyFill="1" applyBorder="1" applyAlignment="1">
      <alignment horizontal="center" vertical="center" shrinkToFit="1"/>
    </xf>
    <xf numFmtId="0" fontId="4" fillId="0" borderId="165" xfId="0" applyNumberFormat="1" applyFont="1" applyFill="1" applyBorder="1" applyAlignment="1">
      <alignment horizontal="center" vertical="center" shrinkToFit="1"/>
    </xf>
    <xf numFmtId="0" fontId="4" fillId="5" borderId="178" xfId="0" applyNumberFormat="1" applyFont="1" applyFill="1" applyBorder="1" applyAlignment="1">
      <alignment horizontal="center" vertical="center" shrinkToFit="1"/>
    </xf>
    <xf numFmtId="0" fontId="42" fillId="0" borderId="117" xfId="0" applyFont="1" applyFill="1" applyBorder="1" applyAlignment="1">
      <alignment horizontal="left" vertical="center" wrapText="1"/>
    </xf>
    <xf numFmtId="0" fontId="2" fillId="0" borderId="117" xfId="0" applyFont="1" applyFill="1" applyBorder="1" applyAlignment="1">
      <alignment horizontal="left" vertical="top" wrapText="1"/>
    </xf>
    <xf numFmtId="0" fontId="47" fillId="0" borderId="117" xfId="0" applyFont="1" applyFill="1" applyBorder="1" applyAlignment="1">
      <alignment horizontal="left" vertical="center" wrapText="1" shrinkToFit="1"/>
    </xf>
    <xf numFmtId="0" fontId="2" fillId="0" borderId="163" xfId="0" applyFont="1" applyFill="1" applyBorder="1" applyAlignment="1">
      <alignment horizontal="left" vertical="center" wrapText="1"/>
    </xf>
    <xf numFmtId="0" fontId="43" fillId="0" borderId="117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 vertical="top" wrapText="1"/>
    </xf>
    <xf numFmtId="0" fontId="0" fillId="0" borderId="0" xfId="0"/>
    <xf numFmtId="0" fontId="1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5" borderId="0" xfId="0" applyFont="1" applyFill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left"/>
    </xf>
    <xf numFmtId="0" fontId="7" fillId="2" borderId="54" xfId="0" applyFont="1" applyFill="1" applyBorder="1" applyAlignment="1">
      <alignment vertical="center"/>
    </xf>
    <xf numFmtId="0" fontId="7" fillId="2" borderId="56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49" fontId="7" fillId="2" borderId="70" xfId="0" applyNumberFormat="1" applyFont="1" applyFill="1" applyBorder="1" applyAlignment="1">
      <alignment horizontal="center" vertical="center" shrinkToFit="1"/>
    </xf>
    <xf numFmtId="49" fontId="7" fillId="2" borderId="42" xfId="0" applyNumberFormat="1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77" fontId="3" fillId="2" borderId="29" xfId="2" applyNumberFormat="1" applyFont="1" applyFill="1" applyBorder="1" applyAlignment="1">
      <alignment horizontal="right" vertical="center" shrinkToFit="1"/>
    </xf>
    <xf numFmtId="177" fontId="3" fillId="2" borderId="287" xfId="2" applyNumberFormat="1" applyFont="1" applyFill="1" applyBorder="1" applyAlignment="1">
      <alignment horizontal="right" vertical="center" shrinkToFit="1"/>
    </xf>
    <xf numFmtId="177" fontId="3" fillId="2" borderId="88" xfId="2" applyNumberFormat="1" applyFont="1" applyFill="1" applyBorder="1" applyAlignment="1">
      <alignment horizontal="right" vertical="center" shrinkToFit="1"/>
    </xf>
    <xf numFmtId="0" fontId="3" fillId="0" borderId="26" xfId="0" applyFont="1" applyBorder="1" applyAlignment="1">
      <alignment vertical="center" wrapText="1"/>
    </xf>
    <xf numFmtId="49" fontId="7" fillId="11" borderId="13" xfId="0" applyNumberFormat="1" applyFont="1" applyFill="1" applyBorder="1" applyAlignment="1">
      <alignment horizontal="center" vertical="center" shrinkToFit="1"/>
    </xf>
    <xf numFmtId="49" fontId="7" fillId="11" borderId="14" xfId="0" applyNumberFormat="1" applyFont="1" applyFill="1" applyBorder="1" applyAlignment="1">
      <alignment horizontal="center" vertical="center" shrinkToFit="1"/>
    </xf>
    <xf numFmtId="0" fontId="0" fillId="11" borderId="1" xfId="0" applyFill="1" applyBorder="1" applyAlignment="1">
      <alignment vertical="center"/>
    </xf>
    <xf numFmtId="49" fontId="0" fillId="11" borderId="14" xfId="0" applyNumberFormat="1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11" borderId="13" xfId="0" applyFont="1" applyFill="1" applyBorder="1" applyAlignment="1">
      <alignment vertical="center"/>
    </xf>
    <xf numFmtId="0" fontId="5" fillId="11" borderId="14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177" fontId="3" fillId="2" borderId="50" xfId="2" applyNumberFormat="1" applyFont="1" applyFill="1" applyBorder="1" applyAlignment="1">
      <alignment horizontal="center" vertical="center" shrinkToFit="1"/>
    </xf>
    <xf numFmtId="0" fontId="2" fillId="0" borderId="117" xfId="0" applyFont="1" applyFill="1" applyBorder="1" applyAlignment="1">
      <alignment horizontal="left" vertical="center" wrapText="1" shrinkToFit="1"/>
    </xf>
    <xf numFmtId="0" fontId="44" fillId="0" borderId="11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78" xfId="0" applyFont="1" applyFill="1" applyBorder="1" applyAlignment="1">
      <alignment horizontal="center" vertical="center" shrinkToFit="1"/>
    </xf>
    <xf numFmtId="0" fontId="4" fillId="0" borderId="164" xfId="0" applyFont="1" applyFill="1" applyBorder="1" applyAlignment="1">
      <alignment horizontal="center" vertical="center" shrinkToFit="1"/>
    </xf>
    <xf numFmtId="0" fontId="4" fillId="0" borderId="165" xfId="0" applyFont="1" applyFill="1" applyBorder="1" applyAlignment="1">
      <alignment horizontal="center" vertical="center" shrinkToFit="1"/>
    </xf>
    <xf numFmtId="0" fontId="4" fillId="5" borderId="110" xfId="0" applyFont="1" applyFill="1" applyBorder="1" applyAlignment="1">
      <alignment horizontal="center" vertical="center" shrinkToFit="1"/>
    </xf>
    <xf numFmtId="0" fontId="4" fillId="7" borderId="235" xfId="0" applyFont="1" applyFill="1" applyBorder="1" applyAlignment="1">
      <alignment horizontal="center" vertical="center" shrinkToFit="1"/>
    </xf>
    <xf numFmtId="0" fontId="53" fillId="0" borderId="117" xfId="0" applyFont="1" applyFill="1" applyBorder="1" applyAlignment="1">
      <alignment horizontal="left" vertical="center" wrapText="1"/>
    </xf>
    <xf numFmtId="0" fontId="53" fillId="8" borderId="117" xfId="0" applyFont="1" applyFill="1" applyBorder="1" applyAlignment="1">
      <alignment horizontal="left" vertical="center" wrapText="1"/>
    </xf>
    <xf numFmtId="0" fontId="54" fillId="0" borderId="117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 vertical="center" wrapText="1"/>
    </xf>
    <xf numFmtId="0" fontId="4" fillId="0" borderId="117" xfId="0" applyFont="1" applyFill="1" applyBorder="1" applyAlignment="1">
      <alignment horizontal="left" vertical="center" shrinkToFit="1"/>
    </xf>
    <xf numFmtId="0" fontId="36" fillId="0" borderId="117" xfId="0" applyFont="1" applyFill="1" applyBorder="1" applyAlignment="1">
      <alignment horizontal="left" vertical="center" wrapText="1" shrinkToFit="1"/>
    </xf>
    <xf numFmtId="0" fontId="20" fillId="9" borderId="177" xfId="0" applyFont="1" applyFill="1" applyBorder="1" applyAlignment="1">
      <alignment horizontal="left" vertical="center" wrapText="1"/>
    </xf>
    <xf numFmtId="0" fontId="4" fillId="0" borderId="188" xfId="0" applyFont="1" applyBorder="1"/>
    <xf numFmtId="0" fontId="4" fillId="6" borderId="164" xfId="0" applyNumberFormat="1" applyFont="1" applyFill="1" applyBorder="1" applyAlignment="1">
      <alignment horizontal="left" vertical="center" shrinkToFit="1"/>
    </xf>
    <xf numFmtId="0" fontId="4" fillId="6" borderId="165" xfId="0" applyNumberFormat="1" applyFont="1" applyFill="1" applyBorder="1" applyAlignment="1">
      <alignment horizontal="left" vertical="center" shrinkToFit="1"/>
    </xf>
    <xf numFmtId="0" fontId="11" fillId="8" borderId="115" xfId="0" applyFont="1" applyFill="1" applyBorder="1" applyAlignment="1">
      <alignment horizontal="left" vertical="center" wrapText="1"/>
    </xf>
    <xf numFmtId="0" fontId="4" fillId="0" borderId="167" xfId="0" applyNumberFormat="1" applyFont="1" applyFill="1" applyBorder="1" applyAlignment="1">
      <alignment horizontal="center" vertical="center" shrinkToFit="1"/>
    </xf>
    <xf numFmtId="0" fontId="4" fillId="0" borderId="110" xfId="0" applyNumberFormat="1" applyFont="1" applyFill="1" applyBorder="1" applyAlignment="1">
      <alignment horizontal="center" vertical="center" shrinkToFit="1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58" fontId="6" fillId="0" borderId="0" xfId="0" applyNumberFormat="1" applyFont="1" applyFill="1" applyAlignment="1">
      <alignment horizontal="center" vertical="top" wrapText="1"/>
    </xf>
    <xf numFmtId="58" fontId="6" fillId="0" borderId="0" xfId="0" applyNumberFormat="1" applyFont="1" applyFill="1" applyBorder="1" applyAlignment="1">
      <alignment horizontal="center" vertical="top" wrapText="1"/>
    </xf>
    <xf numFmtId="0" fontId="17" fillId="0" borderId="68" xfId="0" applyFont="1" applyFill="1" applyBorder="1" applyAlignment="1">
      <alignment horizontal="center" vertical="top" wrapText="1"/>
    </xf>
    <xf numFmtId="0" fontId="17" fillId="0" borderId="164" xfId="0" applyFont="1" applyFill="1" applyBorder="1" applyAlignment="1">
      <alignment horizontal="center" vertical="top" wrapText="1"/>
    </xf>
    <xf numFmtId="0" fontId="17" fillId="0" borderId="34" xfId="0" applyFont="1" applyFill="1" applyBorder="1" applyAlignment="1">
      <alignment horizontal="center" vertical="top" wrapText="1"/>
    </xf>
    <xf numFmtId="0" fontId="24" fillId="0" borderId="63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18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18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4" fillId="0" borderId="129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/>
    </xf>
    <xf numFmtId="0" fontId="14" fillId="0" borderId="118" xfId="0" applyFont="1" applyFill="1" applyBorder="1" applyAlignment="1">
      <alignment horizontal="center"/>
    </xf>
    <xf numFmtId="0" fontId="14" fillId="0" borderId="130" xfId="0" applyFont="1" applyFill="1" applyBorder="1" applyAlignment="1">
      <alignment horizontal="center"/>
    </xf>
    <xf numFmtId="0" fontId="4" fillId="0" borderId="129" xfId="0" applyFont="1" applyFill="1" applyBorder="1" applyAlignment="1">
      <alignment horizontal="center" vertical="center" shrinkToFit="1"/>
    </xf>
    <xf numFmtId="0" fontId="4" fillId="0" borderId="120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shrinkToFit="1"/>
    </xf>
    <xf numFmtId="0" fontId="4" fillId="0" borderId="118" xfId="0" applyFont="1" applyFill="1" applyBorder="1" applyAlignment="1">
      <alignment horizontal="center" vertical="center" shrinkToFit="1"/>
    </xf>
    <xf numFmtId="0" fontId="4" fillId="0" borderId="130" xfId="0" applyFont="1" applyFill="1" applyBorder="1" applyAlignment="1">
      <alignment horizontal="center" vertical="center" shrinkToFit="1"/>
    </xf>
    <xf numFmtId="0" fontId="11" fillId="0" borderId="189" xfId="0" applyFont="1" applyFill="1" applyBorder="1" applyAlignment="1">
      <alignment horizontal="left" vertical="center"/>
    </xf>
    <xf numFmtId="0" fontId="11" fillId="0" borderId="190" xfId="0" applyFont="1" applyFill="1" applyBorder="1" applyAlignment="1">
      <alignment horizontal="left" vertical="center"/>
    </xf>
    <xf numFmtId="0" fontId="11" fillId="0" borderId="182" xfId="0" applyFont="1" applyFill="1" applyBorder="1" applyAlignment="1">
      <alignment horizontal="left" vertical="center"/>
    </xf>
    <xf numFmtId="0" fontId="11" fillId="0" borderId="193" xfId="0" applyFont="1" applyFill="1" applyBorder="1" applyAlignment="1">
      <alignment horizontal="left" vertical="center"/>
    </xf>
    <xf numFmtId="0" fontId="11" fillId="0" borderId="194" xfId="0" applyFont="1" applyFill="1" applyBorder="1" applyAlignment="1">
      <alignment horizontal="left" vertical="center"/>
    </xf>
    <xf numFmtId="0" fontId="11" fillId="0" borderId="195" xfId="0" applyFont="1" applyFill="1" applyBorder="1" applyAlignment="1">
      <alignment horizontal="left" vertical="center"/>
    </xf>
    <xf numFmtId="0" fontId="4" fillId="0" borderId="193" xfId="0" applyFont="1" applyFill="1" applyBorder="1" applyAlignment="1">
      <alignment horizontal="left" vertical="center"/>
    </xf>
    <xf numFmtId="0" fontId="4" fillId="0" borderId="194" xfId="0" applyFont="1" applyFill="1" applyBorder="1" applyAlignment="1">
      <alignment horizontal="left" vertical="center"/>
    </xf>
    <xf numFmtId="0" fontId="4" fillId="0" borderId="195" xfId="0" applyFont="1" applyFill="1" applyBorder="1" applyAlignment="1">
      <alignment horizontal="left" vertical="center"/>
    </xf>
    <xf numFmtId="0" fontId="11" fillId="0" borderId="213" xfId="0" applyFont="1" applyFill="1" applyBorder="1" applyAlignment="1">
      <alignment horizontal="left" vertical="center"/>
    </xf>
    <xf numFmtId="0" fontId="11" fillId="0" borderId="209" xfId="0" applyFont="1" applyFill="1" applyBorder="1" applyAlignment="1">
      <alignment horizontal="left" vertical="center"/>
    </xf>
    <xf numFmtId="0" fontId="11" fillId="0" borderId="210" xfId="0" applyFont="1" applyFill="1" applyBorder="1" applyAlignment="1">
      <alignment horizontal="left" vertical="center"/>
    </xf>
    <xf numFmtId="0" fontId="11" fillId="0" borderId="213" xfId="0" applyFont="1" applyFill="1" applyBorder="1" applyAlignment="1">
      <alignment horizontal="left" vertical="center" wrapText="1"/>
    </xf>
    <xf numFmtId="0" fontId="11" fillId="0" borderId="209" xfId="0" applyFont="1" applyFill="1" applyBorder="1" applyAlignment="1">
      <alignment horizontal="left" vertical="center" wrapText="1"/>
    </xf>
    <xf numFmtId="0" fontId="11" fillId="0" borderId="210" xfId="0" applyFont="1" applyFill="1" applyBorder="1" applyAlignment="1">
      <alignment horizontal="left" vertical="center" wrapText="1"/>
    </xf>
    <xf numFmtId="0" fontId="4" fillId="0" borderId="213" xfId="0" applyFont="1" applyFill="1" applyBorder="1" applyAlignment="1">
      <alignment horizontal="left" vertical="center"/>
    </xf>
    <xf numFmtId="0" fontId="4" fillId="0" borderId="209" xfId="0" applyFont="1" applyFill="1" applyBorder="1" applyAlignment="1">
      <alignment horizontal="left" vertical="center"/>
    </xf>
    <xf numFmtId="0" fontId="4" fillId="0" borderId="210" xfId="0" applyFont="1" applyFill="1" applyBorder="1" applyAlignment="1">
      <alignment horizontal="left" vertical="center"/>
    </xf>
    <xf numFmtId="0" fontId="11" fillId="0" borderId="189" xfId="0" applyFont="1" applyFill="1" applyBorder="1" applyAlignment="1">
      <alignment horizontal="left" vertical="center" wrapText="1"/>
    </xf>
    <xf numFmtId="0" fontId="11" fillId="0" borderId="190" xfId="0" applyFont="1" applyFill="1" applyBorder="1" applyAlignment="1">
      <alignment horizontal="left" vertical="center" wrapText="1"/>
    </xf>
    <xf numFmtId="0" fontId="11" fillId="0" borderId="182" xfId="0" applyFont="1" applyFill="1" applyBorder="1" applyAlignment="1">
      <alignment horizontal="left" vertical="center" wrapText="1"/>
    </xf>
    <xf numFmtId="0" fontId="2" fillId="0" borderId="196" xfId="0" applyFont="1" applyFill="1" applyBorder="1" applyAlignment="1">
      <alignment horizontal="left" vertical="top" wrapText="1"/>
    </xf>
    <xf numFmtId="0" fontId="2" fillId="0" borderId="197" xfId="0" applyFont="1" applyFill="1" applyBorder="1" applyAlignment="1">
      <alignment horizontal="left" vertical="top" wrapText="1"/>
    </xf>
    <xf numFmtId="0" fontId="2" fillId="0" borderId="198" xfId="0" applyFont="1" applyFill="1" applyBorder="1" applyAlignment="1">
      <alignment horizontal="left" vertical="top" wrapText="1"/>
    </xf>
    <xf numFmtId="0" fontId="2" fillId="0" borderId="18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3" xfId="0" applyFont="1" applyFill="1" applyBorder="1" applyAlignment="1">
      <alignment horizontal="left" vertical="top" wrapText="1"/>
    </xf>
    <xf numFmtId="0" fontId="2" fillId="0" borderId="189" xfId="0" applyFont="1" applyFill="1" applyBorder="1" applyAlignment="1">
      <alignment horizontal="left" vertical="top" wrapText="1"/>
    </xf>
    <xf numFmtId="0" fontId="2" fillId="0" borderId="190" xfId="0" applyFont="1" applyFill="1" applyBorder="1" applyAlignment="1">
      <alignment horizontal="left" vertical="top" wrapText="1"/>
    </xf>
    <xf numFmtId="0" fontId="2" fillId="0" borderId="182" xfId="0" applyFont="1" applyFill="1" applyBorder="1" applyAlignment="1">
      <alignment horizontal="left" vertical="top" wrapText="1"/>
    </xf>
    <xf numFmtId="0" fontId="0" fillId="0" borderId="197" xfId="0" applyBorder="1"/>
    <xf numFmtId="0" fontId="0" fillId="0" borderId="198" xfId="0" applyBorder="1"/>
    <xf numFmtId="0" fontId="0" fillId="0" borderId="188" xfId="0" applyBorder="1"/>
    <xf numFmtId="0" fontId="0" fillId="0" borderId="0" xfId="0"/>
    <xf numFmtId="0" fontId="0" fillId="0" borderId="163" xfId="0" applyBorder="1"/>
    <xf numFmtId="0" fontId="0" fillId="0" borderId="189" xfId="0" applyBorder="1"/>
    <xf numFmtId="0" fontId="0" fillId="0" borderId="190" xfId="0" applyBorder="1"/>
    <xf numFmtId="0" fontId="0" fillId="0" borderId="182" xfId="0" applyBorder="1"/>
    <xf numFmtId="0" fontId="11" fillId="0" borderId="0" xfId="0" applyFont="1" applyFill="1" applyBorder="1" applyAlignment="1">
      <alignment horizontal="center"/>
    </xf>
    <xf numFmtId="0" fontId="4" fillId="0" borderId="213" xfId="0" applyFont="1" applyFill="1" applyBorder="1" applyAlignment="1">
      <alignment horizontal="left" vertical="center" shrinkToFit="1"/>
    </xf>
    <xf numFmtId="0" fontId="4" fillId="0" borderId="209" xfId="0" applyFont="1" applyFill="1" applyBorder="1" applyAlignment="1">
      <alignment horizontal="left" vertical="center" shrinkToFit="1"/>
    </xf>
    <xf numFmtId="0" fontId="4" fillId="0" borderId="210" xfId="0" applyFont="1" applyFill="1" applyBorder="1" applyAlignment="1">
      <alignment horizontal="left" vertical="center" shrinkToFit="1"/>
    </xf>
    <xf numFmtId="0" fontId="3" fillId="0" borderId="196" xfId="0" applyFont="1" applyBorder="1" applyAlignment="1">
      <alignment horizontal="center" vertical="center"/>
    </xf>
    <xf numFmtId="0" fontId="3" fillId="0" borderId="254" xfId="0" applyFont="1" applyBorder="1" applyAlignment="1">
      <alignment horizontal="center" vertical="center"/>
    </xf>
    <xf numFmtId="0" fontId="3" fillId="0" borderId="264" xfId="0" applyFont="1" applyBorder="1" applyAlignment="1">
      <alignment horizontal="center" vertical="center"/>
    </xf>
    <xf numFmtId="0" fontId="3" fillId="0" borderId="258" xfId="0" applyFont="1" applyBorder="1" applyAlignment="1">
      <alignment horizontal="center" vertical="center"/>
    </xf>
    <xf numFmtId="0" fontId="5" fillId="10" borderId="267" xfId="0" applyFont="1" applyFill="1" applyBorder="1" applyAlignment="1">
      <alignment horizontal="center" vertical="center"/>
    </xf>
    <xf numFmtId="0" fontId="5" fillId="10" borderId="269" xfId="0" applyFont="1" applyFill="1" applyBorder="1" applyAlignment="1">
      <alignment horizontal="center" vertical="center"/>
    </xf>
    <xf numFmtId="0" fontId="1" fillId="0" borderId="270" xfId="0" applyFont="1" applyBorder="1" applyAlignment="1">
      <alignment horizontal="center" vertical="center"/>
    </xf>
    <xf numFmtId="0" fontId="1" fillId="0" borderId="271" xfId="0" applyFont="1" applyBorder="1" applyAlignment="1">
      <alignment horizontal="center" vertical="center"/>
    </xf>
    <xf numFmtId="0" fontId="5" fillId="10" borderId="268" xfId="0" applyFont="1" applyFill="1" applyBorder="1" applyAlignment="1">
      <alignment horizontal="center" vertical="center"/>
    </xf>
    <xf numFmtId="0" fontId="1" fillId="0" borderId="203" xfId="0" applyFont="1" applyBorder="1" applyAlignment="1">
      <alignment horizontal="center" vertical="center"/>
    </xf>
    <xf numFmtId="0" fontId="1" fillId="0" borderId="204" xfId="0" applyFont="1" applyBorder="1" applyAlignment="1">
      <alignment horizontal="center" vertical="center"/>
    </xf>
    <xf numFmtId="0" fontId="1" fillId="0" borderId="188" xfId="0" applyFont="1" applyBorder="1" applyAlignment="1">
      <alignment horizontal="center" vertical="center"/>
    </xf>
    <xf numFmtId="0" fontId="1" fillId="0" borderId="262" xfId="0" applyFont="1" applyBorder="1" applyAlignment="1">
      <alignment horizontal="center" vertical="center"/>
    </xf>
    <xf numFmtId="0" fontId="1" fillId="0" borderId="189" xfId="0" applyFont="1" applyBorder="1" applyAlignment="1">
      <alignment horizontal="center" vertical="center"/>
    </xf>
    <xf numFmtId="0" fontId="1" fillId="0" borderId="261" xfId="0" applyFont="1" applyBorder="1" applyAlignment="1">
      <alignment horizontal="center" vertical="center"/>
    </xf>
    <xf numFmtId="0" fontId="1" fillId="0" borderId="196" xfId="0" applyFont="1" applyBorder="1" applyAlignment="1">
      <alignment horizontal="center" vertical="center"/>
    </xf>
    <xf numFmtId="0" fontId="1" fillId="0" borderId="254" xfId="0" applyFont="1" applyBorder="1" applyAlignment="1">
      <alignment horizontal="center" vertical="center"/>
    </xf>
    <xf numFmtId="0" fontId="5" fillId="10" borderId="266" xfId="0" applyFont="1" applyFill="1" applyBorder="1" applyAlignment="1">
      <alignment horizontal="center" vertical="center"/>
    </xf>
    <xf numFmtId="0" fontId="5" fillId="10" borderId="263" xfId="0" applyFont="1" applyFill="1" applyBorder="1" applyAlignment="1">
      <alignment horizontal="center" vertical="center"/>
    </xf>
    <xf numFmtId="0" fontId="1" fillId="0" borderId="255" xfId="0" applyFont="1" applyBorder="1" applyAlignment="1">
      <alignment horizontal="center" vertical="center"/>
    </xf>
    <xf numFmtId="0" fontId="1" fillId="0" borderId="256" xfId="0" applyFont="1" applyBorder="1" applyAlignment="1">
      <alignment horizontal="center" vertical="center"/>
    </xf>
    <xf numFmtId="0" fontId="1" fillId="0" borderId="26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/>
    <xf numFmtId="0" fontId="7" fillId="2" borderId="0" xfId="2" applyNumberFormat="1" applyFont="1" applyFill="1" applyBorder="1" applyAlignment="1">
      <alignment vertical="center"/>
    </xf>
    <xf numFmtId="0" fontId="0" fillId="2" borderId="0" xfId="0" applyNumberFormat="1" applyFill="1" applyBorder="1" applyAlignment="1"/>
    <xf numFmtId="0" fontId="0" fillId="2" borderId="23" xfId="0" applyNumberFormat="1" applyFill="1" applyBorder="1" applyAlignment="1"/>
    <xf numFmtId="176" fontId="7" fillId="2" borderId="0" xfId="2" applyNumberFormat="1" applyFont="1" applyFill="1" applyBorder="1" applyAlignment="1">
      <alignment vertical="center"/>
    </xf>
    <xf numFmtId="0" fontId="0" fillId="5" borderId="0" xfId="0" applyFill="1" applyBorder="1" applyAlignment="1"/>
    <xf numFmtId="0" fontId="5" fillId="0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16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8" fillId="7" borderId="6" xfId="0" applyFont="1" applyFill="1" applyBorder="1" applyAlignment="1">
      <alignment horizontal="center" vertical="center" shrinkToFit="1"/>
    </xf>
    <xf numFmtId="0" fontId="5" fillId="0" borderId="179" xfId="0" applyFont="1" applyBorder="1" applyAlignment="1">
      <alignment horizontal="center" vertical="center" shrinkToFit="1"/>
    </xf>
    <xf numFmtId="0" fontId="5" fillId="0" borderId="17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5" fillId="0" borderId="227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 shrinkToFit="1"/>
    </xf>
    <xf numFmtId="0" fontId="5" fillId="4" borderId="179" xfId="0" applyFont="1" applyFill="1" applyBorder="1" applyAlignment="1">
      <alignment horizontal="center" vertical="center" shrinkToFit="1"/>
    </xf>
    <xf numFmtId="0" fontId="5" fillId="4" borderId="171" xfId="0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0" borderId="180" xfId="0" applyFont="1" applyBorder="1" applyAlignment="1">
      <alignment horizontal="center" vertical="center" shrinkToFit="1"/>
    </xf>
    <xf numFmtId="0" fontId="5" fillId="0" borderId="17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228" xfId="0" applyBorder="1" applyAlignment="1">
      <alignment horizontal="center" vertical="center" shrinkToFit="1"/>
    </xf>
    <xf numFmtId="0" fontId="1" fillId="0" borderId="229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wrapText="1" shrinkToFit="1"/>
    </xf>
    <xf numFmtId="0" fontId="3" fillId="0" borderId="59" xfId="0" applyFont="1" applyBorder="1" applyAlignment="1">
      <alignment horizontal="center" vertical="center" shrinkToFit="1"/>
    </xf>
    <xf numFmtId="0" fontId="5" fillId="4" borderId="68" xfId="0" applyFont="1" applyFill="1" applyBorder="1" applyAlignment="1">
      <alignment horizontal="center" vertical="center" shrinkToFit="1"/>
    </xf>
    <xf numFmtId="0" fontId="5" fillId="4" borderId="164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4" borderId="69" xfId="0" applyFont="1" applyFill="1" applyBorder="1" applyAlignment="1">
      <alignment horizontal="center" vertical="center" shrinkToFit="1"/>
    </xf>
    <xf numFmtId="0" fontId="5" fillId="4" borderId="225" xfId="0" applyFont="1" applyFill="1" applyBorder="1" applyAlignment="1">
      <alignment horizontal="center" vertical="center" shrinkToFit="1"/>
    </xf>
    <xf numFmtId="0" fontId="5" fillId="4" borderId="59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225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22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221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6" fillId="0" borderId="63" xfId="0" applyFont="1" applyBorder="1" applyAlignment="1">
      <alignment horizontal="left" vertical="top" wrapText="1"/>
    </xf>
    <xf numFmtId="0" fontId="16" fillId="0" borderId="66" xfId="0" applyFont="1" applyBorder="1" applyAlignment="1">
      <alignment horizontal="left" vertical="top" wrapText="1"/>
    </xf>
    <xf numFmtId="0" fontId="16" fillId="0" borderId="64" xfId="0" applyFont="1" applyBorder="1" applyAlignment="1">
      <alignment horizontal="left" vertical="top" wrapText="1"/>
    </xf>
    <xf numFmtId="0" fontId="16" fillId="0" borderId="65" xfId="0" applyFont="1" applyBorder="1" applyAlignment="1">
      <alignment horizontal="left" vertical="top" wrapText="1"/>
    </xf>
    <xf numFmtId="0" fontId="16" fillId="0" borderId="62" xfId="0" applyFont="1" applyBorder="1" applyAlignment="1">
      <alignment horizontal="left" vertical="top" wrapText="1"/>
    </xf>
    <xf numFmtId="0" fontId="16" fillId="0" borderId="47" xfId="0" applyFont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37" fillId="7" borderId="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6" borderId="122" xfId="0" applyNumberFormat="1" applyFont="1" applyFill="1" applyBorder="1" applyAlignment="1">
      <alignment vertical="center" shrinkToFit="1"/>
    </xf>
    <xf numFmtId="0" fontId="9" fillId="6" borderId="92" xfId="0" applyNumberFormat="1" applyFont="1" applyFill="1" applyBorder="1" applyAlignment="1">
      <alignment vertical="center" shrinkToFit="1"/>
    </xf>
    <xf numFmtId="0" fontId="9" fillId="6" borderId="123" xfId="0" applyNumberFormat="1" applyFont="1" applyFill="1" applyBorder="1" applyAlignment="1">
      <alignment vertical="center" shrinkToFit="1"/>
    </xf>
    <xf numFmtId="0" fontId="4" fillId="6" borderId="178" xfId="0" applyNumberFormat="1" applyFont="1" applyFill="1" applyBorder="1" applyAlignment="1">
      <alignment horizontal="left" vertical="center" shrinkToFit="1"/>
    </xf>
    <xf numFmtId="0" fontId="4" fillId="6" borderId="164" xfId="0" applyNumberFormat="1" applyFont="1" applyFill="1" applyBorder="1" applyAlignment="1">
      <alignment horizontal="left" vertical="center" shrinkToFit="1"/>
    </xf>
    <xf numFmtId="0" fontId="4" fillId="6" borderId="165" xfId="0" applyNumberFormat="1" applyFont="1" applyFill="1" applyBorder="1" applyAlignment="1">
      <alignment horizontal="left" vertical="center" shrinkToFit="1"/>
    </xf>
    <xf numFmtId="0" fontId="4" fillId="5" borderId="178" xfId="0" applyNumberFormat="1" applyFont="1" applyFill="1" applyBorder="1" applyAlignment="1">
      <alignment horizontal="left" vertical="center" shrinkToFit="1"/>
    </xf>
    <xf numFmtId="0" fontId="4" fillId="5" borderId="164" xfId="0" applyNumberFormat="1" applyFont="1" applyFill="1" applyBorder="1" applyAlignment="1">
      <alignment horizontal="left" vertical="center" shrinkToFit="1"/>
    </xf>
    <xf numFmtId="0" fontId="4" fillId="5" borderId="165" xfId="0" applyNumberFormat="1" applyFont="1" applyFill="1" applyBorder="1" applyAlignment="1">
      <alignment horizontal="left" vertical="center" shrinkToFit="1"/>
    </xf>
    <xf numFmtId="0" fontId="4" fillId="5" borderId="34" xfId="0" applyNumberFormat="1" applyFont="1" applyFill="1" applyBorder="1" applyAlignment="1">
      <alignment horizontal="left" vertical="center" shrinkToFit="1"/>
    </xf>
    <xf numFmtId="0" fontId="4" fillId="5" borderId="6" xfId="0" applyNumberFormat="1" applyFont="1" applyFill="1" applyBorder="1" applyAlignment="1">
      <alignment horizontal="left" vertical="center" shrinkToFit="1"/>
    </xf>
    <xf numFmtId="0" fontId="4" fillId="5" borderId="117" xfId="0" applyNumberFormat="1" applyFont="1" applyFill="1" applyBorder="1" applyAlignment="1">
      <alignment horizontal="left" vertical="center" shrinkToFit="1"/>
    </xf>
    <xf numFmtId="0" fontId="4" fillId="6" borderId="34" xfId="0" applyNumberFormat="1" applyFont="1" applyFill="1" applyBorder="1" applyAlignment="1">
      <alignment horizontal="left" vertical="center" shrinkToFit="1"/>
    </xf>
    <xf numFmtId="0" fontId="4" fillId="6" borderId="6" xfId="0" applyNumberFormat="1" applyFont="1" applyFill="1" applyBorder="1" applyAlignment="1">
      <alignment horizontal="left" vertical="center" shrinkToFit="1"/>
    </xf>
    <xf numFmtId="0" fontId="4" fillId="6" borderId="117" xfId="0" applyNumberFormat="1" applyFont="1" applyFill="1" applyBorder="1" applyAlignment="1">
      <alignment horizontal="left" vertical="center" shrinkToFit="1"/>
    </xf>
    <xf numFmtId="0" fontId="9" fillId="0" borderId="122" xfId="0" applyNumberFormat="1" applyFont="1" applyFill="1" applyBorder="1" applyAlignment="1">
      <alignment vertical="center" shrinkToFit="1"/>
    </xf>
    <xf numFmtId="0" fontId="9" fillId="0" borderId="92" xfId="0" applyNumberFormat="1" applyFont="1" applyFill="1" applyBorder="1" applyAlignment="1">
      <alignment vertical="center" shrinkToFit="1"/>
    </xf>
    <xf numFmtId="0" fontId="9" fillId="0" borderId="123" xfId="0" applyNumberFormat="1" applyFont="1" applyFill="1" applyBorder="1" applyAlignment="1">
      <alignment vertical="center" shrinkToFit="1"/>
    </xf>
    <xf numFmtId="0" fontId="21" fillId="0" borderId="178" xfId="0" applyNumberFormat="1" applyFont="1" applyFill="1" applyBorder="1" applyAlignment="1">
      <alignment horizontal="left" vertical="center" shrinkToFit="1"/>
    </xf>
    <xf numFmtId="0" fontId="21" fillId="0" borderId="164" xfId="0" applyNumberFormat="1" applyFont="1" applyFill="1" applyBorder="1" applyAlignment="1">
      <alignment horizontal="left" vertical="center" shrinkToFit="1"/>
    </xf>
    <xf numFmtId="0" fontId="21" fillId="0" borderId="165" xfId="0" applyNumberFormat="1" applyFont="1" applyFill="1" applyBorder="1" applyAlignment="1">
      <alignment horizontal="left" vertical="center" shrinkToFit="1"/>
    </xf>
    <xf numFmtId="0" fontId="4" fillId="5" borderId="64" xfId="0" applyNumberFormat="1" applyFont="1" applyFill="1" applyBorder="1" applyAlignment="1">
      <alignment horizontal="left" vertical="center" shrinkToFit="1"/>
    </xf>
    <xf numFmtId="0" fontId="4" fillId="5" borderId="126" xfId="0" applyNumberFormat="1" applyFont="1" applyFill="1" applyBorder="1" applyAlignment="1">
      <alignment horizontal="left" vertical="center" shrinkToFit="1"/>
    </xf>
    <xf numFmtId="0" fontId="4" fillId="5" borderId="127" xfId="0" applyNumberFormat="1" applyFont="1" applyFill="1" applyBorder="1" applyAlignment="1">
      <alignment horizontal="left" vertical="center" shrinkToFit="1"/>
    </xf>
    <xf numFmtId="0" fontId="4" fillId="0" borderId="34" xfId="0" applyNumberFormat="1" applyFont="1" applyFill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117" xfId="0" applyNumberFormat="1" applyFont="1" applyFill="1" applyBorder="1" applyAlignment="1">
      <alignment horizontal="left" vertical="center" shrinkToFit="1"/>
    </xf>
    <xf numFmtId="0" fontId="0" fillId="0" borderId="178" xfId="0" applyBorder="1" applyAlignment="1">
      <alignment horizontal="center"/>
    </xf>
    <xf numFmtId="0" fontId="0" fillId="0" borderId="164" xfId="0" applyBorder="1" applyAlignment="1">
      <alignment horizontal="center"/>
    </xf>
    <xf numFmtId="0" fontId="4" fillId="0" borderId="178" xfId="0" applyNumberFormat="1" applyFont="1" applyFill="1" applyBorder="1" applyAlignment="1">
      <alignment horizontal="left" vertical="center" shrinkToFit="1"/>
    </xf>
    <xf numFmtId="0" fontId="4" fillId="0" borderId="164" xfId="0" applyNumberFormat="1" applyFont="1" applyFill="1" applyBorder="1" applyAlignment="1">
      <alignment horizontal="left" vertical="center" shrinkToFit="1"/>
    </xf>
    <xf numFmtId="0" fontId="4" fillId="0" borderId="165" xfId="0" applyNumberFormat="1" applyFont="1" applyFill="1" applyBorder="1" applyAlignment="1">
      <alignment horizontal="left" vertical="center" shrinkToFit="1"/>
    </xf>
    <xf numFmtId="0" fontId="9" fillId="9" borderId="122" xfId="0" applyNumberFormat="1" applyFont="1" applyFill="1" applyBorder="1" applyAlignment="1">
      <alignment vertical="center" shrinkToFit="1"/>
    </xf>
    <xf numFmtId="0" fontId="9" fillId="9" borderId="92" xfId="0" applyNumberFormat="1" applyFont="1" applyFill="1" applyBorder="1" applyAlignment="1">
      <alignment vertical="center" shrinkToFit="1"/>
    </xf>
    <xf numFmtId="0" fontId="9" fillId="9" borderId="123" xfId="0" applyNumberFormat="1" applyFont="1" applyFill="1" applyBorder="1" applyAlignment="1">
      <alignment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0" fillId="0" borderId="2" xfId="0" applyBorder="1" applyAlignment="1">
      <alignment shrinkToFit="1"/>
    </xf>
    <xf numFmtId="0" fontId="0" fillId="0" borderId="11" xfId="0" applyBorder="1" applyAlignment="1">
      <alignment shrinkToFit="1"/>
    </xf>
    <xf numFmtId="0" fontId="4" fillId="0" borderId="3" xfId="0" applyFont="1" applyBorder="1" applyAlignment="1">
      <alignment horizontal="distributed" vertical="center"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4" fillId="0" borderId="118" xfId="0" applyNumberFormat="1" applyFont="1" applyBorder="1" applyAlignment="1">
      <alignment vertical="center" shrinkToFit="1"/>
    </xf>
    <xf numFmtId="0" fontId="4" fillId="0" borderId="120" xfId="0" applyNumberFormat="1" applyFont="1" applyBorder="1" applyAlignment="1">
      <alignment vertical="center" shrinkToFit="1"/>
    </xf>
    <xf numFmtId="0" fontId="4" fillId="0" borderId="121" xfId="0" applyNumberFormat="1" applyFont="1" applyBorder="1" applyAlignment="1">
      <alignment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0" fillId="0" borderId="9" xfId="0" applyBorder="1" applyAlignment="1">
      <alignment shrinkToFit="1"/>
    </xf>
    <xf numFmtId="0" fontId="0" fillId="0" borderId="35" xfId="0" applyBorder="1" applyAlignment="1">
      <alignment shrinkToFit="1"/>
    </xf>
    <xf numFmtId="0" fontId="4" fillId="0" borderId="1" xfId="0" applyFont="1" applyBorder="1" applyAlignment="1">
      <alignment horizontal="distributed" vertical="center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shrinkToFit="1"/>
    </xf>
    <xf numFmtId="0" fontId="11" fillId="0" borderId="14" xfId="0" applyFont="1" applyBorder="1" applyAlignment="1">
      <alignment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3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9" borderId="34" xfId="0" applyNumberFormat="1" applyFont="1" applyFill="1" applyBorder="1" applyAlignment="1">
      <alignment horizontal="left" vertical="center" shrinkToFit="1"/>
    </xf>
    <xf numFmtId="0" fontId="4" fillId="9" borderId="6" xfId="0" applyNumberFormat="1" applyFont="1" applyFill="1" applyBorder="1" applyAlignment="1">
      <alignment horizontal="left" vertical="center" shrinkToFit="1"/>
    </xf>
    <xf numFmtId="0" fontId="4" fillId="9" borderId="117" xfId="0" applyNumberFormat="1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29" xfId="0" applyNumberFormat="1" applyFont="1" applyBorder="1" applyAlignment="1">
      <alignment horizontal="left" vertical="center" shrinkToFit="1"/>
    </xf>
    <xf numFmtId="0" fontId="4" fillId="0" borderId="120" xfId="0" applyNumberFormat="1" applyFont="1" applyBorder="1" applyAlignment="1">
      <alignment horizontal="left" vertical="center" shrinkToFit="1"/>
    </xf>
    <xf numFmtId="0" fontId="4" fillId="0" borderId="121" xfId="0" applyNumberFormat="1" applyFont="1" applyBorder="1" applyAlignment="1">
      <alignment horizontal="left" vertical="center" shrinkToFit="1"/>
    </xf>
    <xf numFmtId="0" fontId="4" fillId="0" borderId="118" xfId="0" applyNumberFormat="1" applyFont="1" applyBorder="1" applyAlignment="1">
      <alignment horizontal="center" vertical="center" shrinkToFit="1"/>
    </xf>
    <xf numFmtId="0" fontId="4" fillId="0" borderId="120" xfId="0" applyNumberFormat="1" applyFont="1" applyBorder="1" applyAlignment="1">
      <alignment horizontal="center" vertical="center" shrinkToFit="1"/>
    </xf>
    <xf numFmtId="0" fontId="4" fillId="0" borderId="121" xfId="0" applyNumberFormat="1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0" fontId="4" fillId="0" borderId="199" xfId="0" applyFont="1" applyBorder="1" applyAlignment="1">
      <alignment horizontal="center" vertical="center" shrinkToFit="1"/>
    </xf>
    <xf numFmtId="0" fontId="4" fillId="0" borderId="128" xfId="0" applyFont="1" applyBorder="1" applyAlignment="1">
      <alignment horizontal="center" vertical="center" shrinkToFit="1"/>
    </xf>
    <xf numFmtId="0" fontId="4" fillId="0" borderId="200" xfId="0" applyNumberFormat="1" applyFont="1" applyBorder="1" applyAlignment="1">
      <alignment horizontal="center" vertical="center" shrinkToFit="1"/>
    </xf>
    <xf numFmtId="0" fontId="4" fillId="0" borderId="186" xfId="0" applyNumberFormat="1" applyFont="1" applyBorder="1" applyAlignment="1">
      <alignment horizontal="center" vertical="center" shrinkToFit="1"/>
    </xf>
    <xf numFmtId="0" fontId="4" fillId="0" borderId="187" xfId="0" applyNumberFormat="1" applyFont="1" applyBorder="1" applyAlignment="1">
      <alignment horizontal="center" vertical="center" shrinkToFit="1"/>
    </xf>
    <xf numFmtId="0" fontId="4" fillId="0" borderId="201" xfId="0" applyNumberFormat="1" applyFont="1" applyBorder="1" applyAlignment="1">
      <alignment horizontal="center" vertical="center" shrinkToFit="1"/>
    </xf>
    <xf numFmtId="0" fontId="4" fillId="0" borderId="111" xfId="0" applyNumberFormat="1" applyFont="1" applyBorder="1" applyAlignment="1">
      <alignment horizontal="center" vertical="center" shrinkToFit="1"/>
    </xf>
    <xf numFmtId="0" fontId="4" fillId="0" borderId="112" xfId="0" applyNumberFormat="1" applyFont="1" applyBorder="1" applyAlignment="1">
      <alignment horizontal="center" vertical="center" shrinkToFit="1"/>
    </xf>
    <xf numFmtId="0" fontId="4" fillId="0" borderId="185" xfId="0" applyNumberFormat="1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112" xfId="0" applyFont="1" applyBorder="1" applyAlignment="1">
      <alignment vertical="center" shrinkToFit="1"/>
    </xf>
    <xf numFmtId="0" fontId="4" fillId="0" borderId="191" xfId="0" applyNumberFormat="1" applyFont="1" applyBorder="1" applyAlignment="1">
      <alignment horizontal="center" vertical="center" shrinkToFit="1"/>
    </xf>
    <xf numFmtId="0" fontId="4" fillId="0" borderId="202" xfId="0" applyNumberFormat="1" applyFont="1" applyBorder="1" applyAlignment="1">
      <alignment horizontal="center" vertical="center" shrinkToFit="1"/>
    </xf>
    <xf numFmtId="0" fontId="4" fillId="0" borderId="185" xfId="0" applyNumberFormat="1" applyFont="1" applyBorder="1" applyAlignment="1">
      <alignment horizontal="left" vertical="center" shrinkToFit="1"/>
    </xf>
    <xf numFmtId="0" fontId="4" fillId="0" borderId="186" xfId="0" applyNumberFormat="1" applyFont="1" applyBorder="1" applyAlignment="1">
      <alignment horizontal="left" vertical="center" shrinkToFit="1"/>
    </xf>
    <xf numFmtId="0" fontId="4" fillId="0" borderId="187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distributed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6" borderId="178" xfId="0" applyNumberFormat="1" applyFont="1" applyFill="1" applyBorder="1" applyAlignment="1">
      <alignment horizontal="center" vertical="center" shrinkToFit="1"/>
    </xf>
    <xf numFmtId="0" fontId="4" fillId="6" borderId="164" xfId="0" applyNumberFormat="1" applyFont="1" applyFill="1" applyBorder="1" applyAlignment="1">
      <alignment horizontal="center" vertical="center" shrinkToFit="1"/>
    </xf>
    <xf numFmtId="0" fontId="4" fillId="6" borderId="165" xfId="0" applyNumberFormat="1" applyFont="1" applyFill="1" applyBorder="1" applyAlignment="1">
      <alignment horizontal="center" vertical="center" shrinkToFit="1"/>
    </xf>
    <xf numFmtId="0" fontId="4" fillId="0" borderId="178" xfId="0" applyNumberFormat="1" applyFont="1" applyFill="1" applyBorder="1" applyAlignment="1">
      <alignment horizontal="center" vertical="center" shrinkToFit="1"/>
    </xf>
    <xf numFmtId="0" fontId="4" fillId="0" borderId="164" xfId="0" applyNumberFormat="1" applyFont="1" applyFill="1" applyBorder="1" applyAlignment="1">
      <alignment horizontal="center" vertical="center" shrinkToFit="1"/>
    </xf>
    <xf numFmtId="0" fontId="4" fillId="0" borderId="165" xfId="0" applyNumberFormat="1" applyFont="1" applyFill="1" applyBorder="1" applyAlignment="1">
      <alignment horizontal="center" vertical="center" shrinkToFit="1"/>
    </xf>
    <xf numFmtId="0" fontId="9" fillId="0" borderId="178" xfId="0" applyNumberFormat="1" applyFont="1" applyFill="1" applyBorder="1" applyAlignment="1">
      <alignment vertical="center" shrinkToFit="1"/>
    </xf>
    <xf numFmtId="0" fontId="0" fillId="0" borderId="164" xfId="0" applyFill="1" applyBorder="1"/>
    <xf numFmtId="0" fontId="0" fillId="0" borderId="165" xfId="0" applyFill="1" applyBorder="1"/>
    <xf numFmtId="0" fontId="9" fillId="5" borderId="178" xfId="0" applyNumberFormat="1" applyFont="1" applyFill="1" applyBorder="1" applyAlignment="1">
      <alignment vertical="center" shrinkToFit="1"/>
    </xf>
    <xf numFmtId="0" fontId="0" fillId="5" borderId="164" xfId="0" applyFill="1" applyBorder="1"/>
    <xf numFmtId="0" fontId="0" fillId="5" borderId="165" xfId="0" applyFill="1" applyBorder="1"/>
    <xf numFmtId="0" fontId="9" fillId="5" borderId="115" xfId="0" applyNumberFormat="1" applyFont="1" applyFill="1" applyBorder="1" applyAlignment="1">
      <alignment vertical="center" shrinkToFit="1"/>
    </xf>
    <xf numFmtId="0" fontId="9" fillId="5" borderId="6" xfId="0" applyNumberFormat="1" applyFont="1" applyFill="1" applyBorder="1" applyAlignment="1">
      <alignment vertical="center" shrinkToFit="1"/>
    </xf>
    <xf numFmtId="0" fontId="9" fillId="5" borderId="117" xfId="0" applyNumberFormat="1" applyFont="1" applyFill="1" applyBorder="1" applyAlignment="1">
      <alignment vertical="center" shrinkToFit="1"/>
    </xf>
    <xf numFmtId="0" fontId="4" fillId="9" borderId="164" xfId="0" applyNumberFormat="1" applyFont="1" applyFill="1" applyBorder="1" applyAlignment="1">
      <alignment horizontal="left" vertical="center" shrinkToFit="1"/>
    </xf>
    <xf numFmtId="0" fontId="4" fillId="9" borderId="165" xfId="0" applyNumberFormat="1" applyFont="1" applyFill="1" applyBorder="1" applyAlignment="1">
      <alignment horizontal="left" vertical="center" shrinkToFit="1"/>
    </xf>
    <xf numFmtId="0" fontId="9" fillId="6" borderId="115" xfId="0" applyNumberFormat="1" applyFont="1" applyFill="1" applyBorder="1" applyAlignment="1">
      <alignment vertical="center" shrinkToFit="1"/>
    </xf>
    <xf numFmtId="0" fontId="9" fillId="6" borderId="6" xfId="0" applyNumberFormat="1" applyFont="1" applyFill="1" applyBorder="1" applyAlignment="1">
      <alignment vertical="center" shrinkToFit="1"/>
    </xf>
    <xf numFmtId="0" fontId="9" fillId="6" borderId="117" xfId="0" applyNumberFormat="1" applyFont="1" applyFill="1" applyBorder="1" applyAlignment="1">
      <alignment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9" fillId="0" borderId="115" xfId="0" applyNumberFormat="1" applyFont="1" applyFill="1" applyBorder="1" applyAlignment="1">
      <alignment vertical="center" shrinkToFit="1"/>
    </xf>
    <xf numFmtId="0" fontId="9" fillId="0" borderId="6" xfId="0" applyNumberFormat="1" applyFont="1" applyFill="1" applyBorder="1" applyAlignment="1">
      <alignment vertical="center" shrinkToFit="1"/>
    </xf>
    <xf numFmtId="0" fontId="9" fillId="0" borderId="117" xfId="0" applyNumberFormat="1" applyFont="1" applyFill="1" applyBorder="1" applyAlignment="1">
      <alignment vertical="center" shrinkToFit="1"/>
    </xf>
    <xf numFmtId="0" fontId="4" fillId="0" borderId="206" xfId="0" applyNumberFormat="1" applyFont="1" applyBorder="1" applyAlignment="1">
      <alignment horizontal="center" vertical="center" shrinkToFit="1"/>
    </xf>
    <xf numFmtId="0" fontId="4" fillId="0" borderId="207" xfId="0" applyNumberFormat="1" applyFont="1" applyBorder="1" applyAlignment="1">
      <alignment horizontal="center" vertical="center" shrinkToFit="1"/>
    </xf>
    <xf numFmtId="0" fontId="4" fillId="0" borderId="208" xfId="0" applyNumberFormat="1" applyFont="1" applyBorder="1" applyAlignment="1">
      <alignment horizontal="center" vertical="center" shrinkToFit="1"/>
    </xf>
    <xf numFmtId="0" fontId="4" fillId="0" borderId="203" xfId="0" applyNumberFormat="1" applyFont="1" applyBorder="1" applyAlignment="1">
      <alignment horizontal="center" vertical="center" shrinkToFit="1"/>
    </xf>
    <xf numFmtId="0" fontId="4" fillId="0" borderId="204" xfId="0" applyNumberFormat="1" applyFont="1" applyBorder="1" applyAlignment="1">
      <alignment horizontal="center" vertical="center" shrinkToFit="1"/>
    </xf>
    <xf numFmtId="0" fontId="4" fillId="0" borderId="20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2" borderId="209" xfId="0" applyNumberFormat="1" applyFont="1" applyFill="1" applyBorder="1" applyAlignment="1">
      <alignment horizontal="left" vertical="center" shrinkToFit="1"/>
    </xf>
    <xf numFmtId="0" fontId="4" fillId="2" borderId="210" xfId="0" applyNumberFormat="1" applyFont="1" applyFill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9" fillId="6" borderId="125" xfId="0" applyNumberFormat="1" applyFont="1" applyFill="1" applyBorder="1" applyAlignment="1">
      <alignment vertical="center" shrinkToFit="1"/>
    </xf>
    <xf numFmtId="0" fontId="9" fillId="6" borderId="126" xfId="0" applyNumberFormat="1" applyFont="1" applyFill="1" applyBorder="1" applyAlignment="1">
      <alignment vertical="center" shrinkToFit="1"/>
    </xf>
    <xf numFmtId="0" fontId="9" fillId="6" borderId="127" xfId="0" applyNumberFormat="1" applyFont="1" applyFill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69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9" fillId="9" borderId="178" xfId="0" applyNumberFormat="1" applyFont="1" applyFill="1" applyBorder="1" applyAlignment="1">
      <alignment vertical="center" shrinkToFit="1"/>
    </xf>
    <xf numFmtId="0" fontId="0" fillId="9" borderId="164" xfId="0" applyFill="1" applyBorder="1"/>
    <xf numFmtId="0" fontId="0" fillId="9" borderId="165" xfId="0" applyFill="1" applyBorder="1"/>
    <xf numFmtId="0" fontId="9" fillId="6" borderId="178" xfId="0" applyNumberFormat="1" applyFont="1" applyFill="1" applyBorder="1" applyAlignment="1">
      <alignment vertical="center" shrinkToFit="1"/>
    </xf>
    <xf numFmtId="0" fontId="0" fillId="6" borderId="164" xfId="0" applyFill="1" applyBorder="1"/>
    <xf numFmtId="0" fontId="0" fillId="6" borderId="165" xfId="0" applyFill="1" applyBorder="1"/>
    <xf numFmtId="0" fontId="0" fillId="0" borderId="164" xfId="0" applyBorder="1"/>
    <xf numFmtId="0" fontId="0" fillId="0" borderId="165" xfId="0" applyBorder="1"/>
    <xf numFmtId="0" fontId="0" fillId="0" borderId="18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0" fillId="0" borderId="20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7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" fillId="0" borderId="197" xfId="0" applyNumberFormat="1" applyFont="1" applyBorder="1" applyAlignment="1">
      <alignment horizontal="center" vertical="center" shrinkToFit="1"/>
    </xf>
    <xf numFmtId="0" fontId="4" fillId="0" borderId="198" xfId="0" applyNumberFormat="1" applyFont="1" applyBorder="1" applyAlignment="1">
      <alignment horizontal="center" vertical="center" shrinkToFit="1"/>
    </xf>
    <xf numFmtId="0" fontId="4" fillId="0" borderId="190" xfId="0" applyNumberFormat="1" applyFont="1" applyBorder="1" applyAlignment="1">
      <alignment horizontal="center" vertical="center" shrinkToFit="1"/>
    </xf>
    <xf numFmtId="0" fontId="4" fillId="0" borderId="182" xfId="0" applyNumberFormat="1" applyFont="1" applyBorder="1" applyAlignment="1">
      <alignment horizontal="center" vertical="center" shrinkToFit="1"/>
    </xf>
    <xf numFmtId="0" fontId="4" fillId="6" borderId="164" xfId="0" applyFont="1" applyFill="1" applyBorder="1" applyAlignment="1">
      <alignment horizontal="left" vertical="center" shrinkToFit="1"/>
    </xf>
    <xf numFmtId="0" fontId="4" fillId="6" borderId="165" xfId="0" applyFont="1" applyFill="1" applyBorder="1" applyAlignment="1">
      <alignment horizontal="left" vertical="center" shrinkToFit="1"/>
    </xf>
    <xf numFmtId="0" fontId="9" fillId="5" borderId="68" xfId="0" applyNumberFormat="1" applyFont="1" applyFill="1" applyBorder="1" applyAlignment="1">
      <alignment vertical="center" shrinkToFit="1"/>
    </xf>
    <xf numFmtId="0" fontId="9" fillId="0" borderId="164" xfId="0" applyNumberFormat="1" applyFont="1" applyFill="1" applyBorder="1" applyAlignment="1">
      <alignment vertical="center" shrinkToFit="1"/>
    </xf>
    <xf numFmtId="0" fontId="9" fillId="0" borderId="165" xfId="0" applyNumberFormat="1" applyFont="1" applyFill="1" applyBorder="1" applyAlignment="1">
      <alignment vertical="center" shrinkToFit="1"/>
    </xf>
    <xf numFmtId="0" fontId="9" fillId="6" borderId="68" xfId="0" applyNumberFormat="1" applyFont="1" applyFill="1" applyBorder="1" applyAlignment="1">
      <alignment vertical="center" shrinkToFit="1"/>
    </xf>
    <xf numFmtId="0" fontId="4" fillId="0" borderId="120" xfId="0" applyFont="1" applyBorder="1" applyAlignment="1">
      <alignment horizontal="center" vertical="center" shrinkToFit="1"/>
    </xf>
    <xf numFmtId="0" fontId="4" fillId="0" borderId="203" xfId="0" applyFont="1" applyBorder="1" applyAlignment="1">
      <alignment horizontal="center" vertical="center" shrinkToFit="1"/>
    </xf>
    <xf numFmtId="0" fontId="4" fillId="0" borderId="204" xfId="0" applyFont="1" applyBorder="1" applyAlignment="1">
      <alignment horizontal="center" vertical="center" shrinkToFit="1"/>
    </xf>
    <xf numFmtId="0" fontId="9" fillId="7" borderId="115" xfId="0" applyNumberFormat="1" applyFont="1" applyFill="1" applyBorder="1" applyAlignment="1">
      <alignment vertical="center" shrinkToFit="1"/>
    </xf>
    <xf numFmtId="0" fontId="9" fillId="7" borderId="6" xfId="0" applyNumberFormat="1" applyFont="1" applyFill="1" applyBorder="1" applyAlignment="1">
      <alignment vertical="center" shrinkToFit="1"/>
    </xf>
    <xf numFmtId="0" fontId="9" fillId="7" borderId="68" xfId="0" applyNumberFormat="1" applyFont="1" applyFill="1" applyBorder="1" applyAlignment="1">
      <alignment vertical="center" shrinkToFit="1"/>
    </xf>
    <xf numFmtId="0" fontId="4" fillId="0" borderId="206" xfId="0" applyFont="1" applyBorder="1" applyAlignment="1">
      <alignment horizontal="center" vertical="center" shrinkToFit="1"/>
    </xf>
    <xf numFmtId="0" fontId="4" fillId="0" borderId="207" xfId="0" applyFont="1" applyBorder="1" applyAlignment="1">
      <alignment horizontal="center" vertical="center" shrinkToFit="1"/>
    </xf>
    <xf numFmtId="0" fontId="4" fillId="0" borderId="208" xfId="0" applyFont="1" applyBorder="1" applyAlignment="1">
      <alignment horizontal="center" vertical="center" shrinkToFit="1"/>
    </xf>
    <xf numFmtId="0" fontId="4" fillId="5" borderId="178" xfId="0" applyFont="1" applyFill="1" applyBorder="1" applyAlignment="1">
      <alignment horizontal="left" vertical="center" shrinkToFit="1"/>
    </xf>
    <xf numFmtId="0" fontId="4" fillId="5" borderId="164" xfId="0" applyFont="1" applyFill="1" applyBorder="1" applyAlignment="1">
      <alignment horizontal="left" vertical="center" shrinkToFit="1"/>
    </xf>
    <xf numFmtId="0" fontId="4" fillId="5" borderId="165" xfId="0" applyFont="1" applyFill="1" applyBorder="1" applyAlignment="1">
      <alignment horizontal="left" vertical="center" shrinkToFit="1"/>
    </xf>
    <xf numFmtId="0" fontId="4" fillId="0" borderId="178" xfId="0" applyFont="1" applyFill="1" applyBorder="1" applyAlignment="1">
      <alignment horizontal="left" vertical="center" shrinkToFit="1"/>
    </xf>
    <xf numFmtId="0" fontId="4" fillId="0" borderId="164" xfId="0" applyFont="1" applyFill="1" applyBorder="1" applyAlignment="1">
      <alignment horizontal="left" vertical="center" shrinkToFit="1"/>
    </xf>
    <xf numFmtId="0" fontId="4" fillId="0" borderId="165" xfId="0" applyFont="1" applyFill="1" applyBorder="1" applyAlignment="1">
      <alignment horizontal="left" vertical="center" shrinkToFit="1"/>
    </xf>
    <xf numFmtId="0" fontId="4" fillId="6" borderId="178" xfId="0" applyFont="1" applyFill="1" applyBorder="1" applyAlignment="1">
      <alignment horizontal="left" vertical="center" shrinkToFit="1"/>
    </xf>
    <xf numFmtId="0" fontId="4" fillId="0" borderId="66" xfId="0" applyFont="1" applyFill="1" applyBorder="1" applyAlignment="1">
      <alignment horizontal="left" vertical="center" shrinkToFit="1"/>
    </xf>
    <xf numFmtId="0" fontId="4" fillId="0" borderId="166" xfId="0" applyFont="1" applyFill="1" applyBorder="1" applyAlignment="1">
      <alignment horizontal="left" vertical="center" shrinkToFit="1"/>
    </xf>
    <xf numFmtId="0" fontId="4" fillId="0" borderId="197" xfId="0" applyFont="1" applyBorder="1" applyAlignment="1">
      <alignment horizontal="center"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 shrinkToFit="1"/>
    </xf>
    <xf numFmtId="0" fontId="4" fillId="5" borderId="178" xfId="0" applyFont="1" applyFill="1" applyBorder="1" applyAlignment="1">
      <alignment horizontal="center" vertical="center" shrinkToFit="1"/>
    </xf>
    <xf numFmtId="0" fontId="4" fillId="5" borderId="164" xfId="0" applyFont="1" applyFill="1" applyBorder="1" applyAlignment="1">
      <alignment horizontal="center" vertical="center" shrinkToFit="1"/>
    </xf>
    <xf numFmtId="0" fontId="4" fillId="5" borderId="165" xfId="0" applyFont="1" applyFill="1" applyBorder="1" applyAlignment="1">
      <alignment horizontal="center" vertical="center" shrinkToFit="1"/>
    </xf>
    <xf numFmtId="0" fontId="4" fillId="0" borderId="178" xfId="0" applyFont="1" applyFill="1" applyBorder="1" applyAlignment="1">
      <alignment horizontal="center" vertical="center" shrinkToFit="1"/>
    </xf>
    <xf numFmtId="0" fontId="4" fillId="0" borderId="164" xfId="0" applyFont="1" applyFill="1" applyBorder="1" applyAlignment="1">
      <alignment horizontal="center" vertical="center" shrinkToFit="1"/>
    </xf>
    <xf numFmtId="0" fontId="4" fillId="0" borderId="165" xfId="0" applyFont="1" applyFill="1" applyBorder="1" applyAlignment="1">
      <alignment horizontal="center" vertical="center" shrinkToFit="1"/>
    </xf>
    <xf numFmtId="0" fontId="4" fillId="6" borderId="66" xfId="0" applyFont="1" applyFill="1" applyBorder="1" applyAlignment="1">
      <alignment horizontal="left" vertical="center" shrinkToFit="1"/>
    </xf>
    <xf numFmtId="0" fontId="4" fillId="6" borderId="166" xfId="0" applyFont="1" applyFill="1" applyBorder="1" applyAlignment="1">
      <alignment horizontal="left" vertical="center" shrinkToFit="1"/>
    </xf>
    <xf numFmtId="0" fontId="4" fillId="0" borderId="199" xfId="0" applyNumberFormat="1" applyFont="1" applyBorder="1" applyAlignment="1">
      <alignment horizontal="center" vertical="center" shrinkToFit="1"/>
    </xf>
    <xf numFmtId="0" fontId="4" fillId="0" borderId="118" xfId="0" applyNumberFormat="1" applyFont="1" applyFill="1" applyBorder="1" applyAlignment="1">
      <alignment vertical="center" shrinkToFit="1"/>
    </xf>
    <xf numFmtId="0" fontId="4" fillId="0" borderId="120" xfId="0" applyNumberFormat="1" applyFont="1" applyFill="1" applyBorder="1" applyAlignment="1">
      <alignment vertical="center" shrinkToFit="1"/>
    </xf>
    <xf numFmtId="0" fontId="4" fillId="0" borderId="121" xfId="0" applyNumberFormat="1" applyFont="1" applyFill="1" applyBorder="1" applyAlignment="1">
      <alignment vertical="center" shrinkToFit="1"/>
    </xf>
    <xf numFmtId="0" fontId="2" fillId="5" borderId="178" xfId="0" applyFont="1" applyFill="1" applyBorder="1" applyAlignment="1">
      <alignment horizontal="left" vertical="center" shrinkToFit="1"/>
    </xf>
    <xf numFmtId="0" fontId="2" fillId="5" borderId="164" xfId="0" applyFont="1" applyFill="1" applyBorder="1" applyAlignment="1">
      <alignment horizontal="left" vertical="center" shrinkToFit="1"/>
    </xf>
    <xf numFmtId="0" fontId="2" fillId="5" borderId="165" xfId="0" applyFont="1" applyFill="1" applyBorder="1" applyAlignment="1">
      <alignment horizontal="left" vertical="center" shrinkToFit="1"/>
    </xf>
    <xf numFmtId="0" fontId="4" fillId="2" borderId="209" xfId="0" applyFont="1" applyFill="1" applyBorder="1" applyAlignment="1">
      <alignment horizontal="left" vertical="center" shrinkToFit="1"/>
    </xf>
    <xf numFmtId="0" fontId="4" fillId="2" borderId="210" xfId="0" applyFont="1" applyFill="1" applyBorder="1" applyAlignment="1">
      <alignment horizontal="left" vertical="center" shrinkToFit="1"/>
    </xf>
    <xf numFmtId="0" fontId="4" fillId="2" borderId="209" xfId="0" applyFont="1" applyFill="1" applyBorder="1" applyAlignment="1">
      <alignment vertical="center" shrinkToFit="1"/>
    </xf>
    <xf numFmtId="0" fontId="4" fillId="2" borderId="210" xfId="0" applyFont="1" applyFill="1" applyBorder="1" applyAlignment="1">
      <alignment vertical="center" shrinkToFit="1"/>
    </xf>
    <xf numFmtId="0" fontId="9" fillId="7" borderId="115" xfId="0" applyFont="1" applyFill="1" applyBorder="1" applyAlignment="1">
      <alignment vertical="center" shrinkToFit="1"/>
    </xf>
    <xf numFmtId="0" fontId="9" fillId="7" borderId="6" xfId="0" applyFont="1" applyFill="1" applyBorder="1" applyAlignment="1">
      <alignment vertical="center" shrinkToFit="1"/>
    </xf>
    <xf numFmtId="0" fontId="9" fillId="7" borderId="117" xfId="0" applyFont="1" applyFill="1" applyBorder="1" applyAlignment="1">
      <alignment vertical="center" shrinkToFit="1"/>
    </xf>
    <xf numFmtId="0" fontId="9" fillId="5" borderId="115" xfId="0" applyFont="1" applyFill="1" applyBorder="1" applyAlignment="1">
      <alignment vertical="center" shrinkToFit="1"/>
    </xf>
    <xf numFmtId="0" fontId="9" fillId="5" borderId="6" xfId="0" applyFont="1" applyFill="1" applyBorder="1" applyAlignment="1">
      <alignment vertical="center" shrinkToFit="1"/>
    </xf>
    <xf numFmtId="0" fontId="9" fillId="5" borderId="117" xfId="0" applyFont="1" applyFill="1" applyBorder="1" applyAlignment="1">
      <alignment vertical="center" shrinkToFit="1"/>
    </xf>
    <xf numFmtId="0" fontId="4" fillId="0" borderId="118" xfId="0" applyFont="1" applyBorder="1" applyAlignment="1">
      <alignment vertical="center" shrinkToFit="1"/>
    </xf>
    <xf numFmtId="0" fontId="4" fillId="0" borderId="120" xfId="0" applyFont="1" applyBorder="1" applyAlignment="1">
      <alignment vertical="center" shrinkToFit="1"/>
    </xf>
    <xf numFmtId="0" fontId="4" fillId="0" borderId="121" xfId="0" applyFont="1" applyBorder="1" applyAlignment="1">
      <alignment vertical="center" shrinkToFit="1"/>
    </xf>
    <xf numFmtId="0" fontId="4" fillId="0" borderId="185" xfId="0" applyNumberFormat="1" applyFont="1" applyFill="1" applyBorder="1" applyAlignment="1">
      <alignment horizontal="center" vertical="center" shrinkToFit="1"/>
    </xf>
    <xf numFmtId="0" fontId="4" fillId="0" borderId="186" xfId="0" applyFont="1" applyFill="1" applyBorder="1" applyAlignment="1">
      <alignment horizontal="center" vertical="center" shrinkToFit="1"/>
    </xf>
    <xf numFmtId="0" fontId="4" fillId="0" borderId="187" xfId="0" applyFont="1" applyFill="1" applyBorder="1" applyAlignment="1">
      <alignment vertical="center" shrinkToFit="1"/>
    </xf>
    <xf numFmtId="0" fontId="4" fillId="0" borderId="114" xfId="0" applyFont="1" applyFill="1" applyBorder="1" applyAlignment="1">
      <alignment horizontal="center" vertical="center" shrinkToFit="1"/>
    </xf>
    <xf numFmtId="0" fontId="4" fillId="0" borderId="111" xfId="0" applyFont="1" applyFill="1" applyBorder="1" applyAlignment="1">
      <alignment horizontal="center" vertical="center" shrinkToFit="1"/>
    </xf>
    <xf numFmtId="0" fontId="4" fillId="0" borderId="112" xfId="0" applyFont="1" applyFill="1" applyBorder="1" applyAlignment="1">
      <alignment vertical="center" shrinkToFit="1"/>
    </xf>
    <xf numFmtId="0" fontId="9" fillId="6" borderId="115" xfId="0" applyFont="1" applyFill="1" applyBorder="1" applyAlignment="1">
      <alignment vertical="center" shrinkToFit="1"/>
    </xf>
    <xf numFmtId="0" fontId="9" fillId="6" borderId="6" xfId="0" applyFont="1" applyFill="1" applyBorder="1" applyAlignment="1">
      <alignment vertical="center" shrinkToFit="1"/>
    </xf>
    <xf numFmtId="0" fontId="9" fillId="6" borderId="117" xfId="0" applyFont="1" applyFill="1" applyBorder="1" applyAlignment="1">
      <alignment vertical="center" shrinkToFit="1"/>
    </xf>
    <xf numFmtId="0" fontId="9" fillId="0" borderId="115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117" xfId="0" applyFont="1" applyFill="1" applyBorder="1" applyAlignment="1">
      <alignment vertical="center" shrinkToFit="1"/>
    </xf>
    <xf numFmtId="0" fontId="4" fillId="0" borderId="185" xfId="0" applyFont="1" applyFill="1" applyBorder="1" applyAlignment="1">
      <alignment horizontal="center" vertical="center" shrinkToFit="1"/>
    </xf>
    <xf numFmtId="0" fontId="4" fillId="0" borderId="187" xfId="0" applyFont="1" applyFill="1" applyBorder="1" applyAlignment="1">
      <alignment horizontal="center" vertical="center" shrinkToFit="1"/>
    </xf>
    <xf numFmtId="0" fontId="4" fillId="0" borderId="112" xfId="0" applyFont="1" applyFill="1" applyBorder="1" applyAlignment="1">
      <alignment horizontal="center" vertical="center" shrinkToFit="1"/>
    </xf>
    <xf numFmtId="0" fontId="4" fillId="0" borderId="203" xfId="0" applyFont="1" applyFill="1" applyBorder="1" applyAlignment="1">
      <alignment horizontal="center" vertical="center" shrinkToFit="1"/>
    </xf>
    <xf numFmtId="0" fontId="4" fillId="0" borderId="204" xfId="0" applyFont="1" applyFill="1" applyBorder="1" applyAlignment="1">
      <alignment horizontal="center" vertical="center" shrinkToFit="1"/>
    </xf>
    <xf numFmtId="0" fontId="4" fillId="0" borderId="186" xfId="0" applyNumberFormat="1" applyFont="1" applyFill="1" applyBorder="1" applyAlignment="1">
      <alignment horizontal="center" vertical="center" shrinkToFit="1"/>
    </xf>
    <xf numFmtId="0" fontId="4" fillId="0" borderId="187" xfId="0" applyNumberFormat="1" applyFont="1" applyFill="1" applyBorder="1" applyAlignment="1">
      <alignment horizontal="center" vertical="center" shrinkToFit="1"/>
    </xf>
    <xf numFmtId="0" fontId="4" fillId="0" borderId="206" xfId="0" applyFont="1" applyFill="1" applyBorder="1" applyAlignment="1">
      <alignment horizontal="center" vertical="center" shrinkToFit="1"/>
    </xf>
    <xf numFmtId="0" fontId="4" fillId="0" borderId="207" xfId="0" applyFont="1" applyFill="1" applyBorder="1" applyAlignment="1">
      <alignment horizontal="center" vertical="center" shrinkToFit="1"/>
    </xf>
    <xf numFmtId="0" fontId="4" fillId="0" borderId="208" xfId="0" applyFont="1" applyFill="1" applyBorder="1" applyAlignment="1">
      <alignment horizontal="center" vertical="center" shrinkToFit="1"/>
    </xf>
    <xf numFmtId="0" fontId="4" fillId="0" borderId="197" xfId="0" applyFont="1" applyFill="1" applyBorder="1" applyAlignment="1">
      <alignment horizontal="center" vertical="center" shrinkToFit="1"/>
    </xf>
    <xf numFmtId="0" fontId="4" fillId="0" borderId="198" xfId="0" applyFont="1" applyFill="1" applyBorder="1" applyAlignment="1">
      <alignment horizontal="center" vertical="center" shrinkToFit="1"/>
    </xf>
    <xf numFmtId="0" fontId="4" fillId="0" borderId="190" xfId="0" applyFont="1" applyFill="1" applyBorder="1" applyAlignment="1">
      <alignment horizontal="center" vertical="center" shrinkToFit="1"/>
    </xf>
    <xf numFmtId="0" fontId="4" fillId="0" borderId="182" xfId="0" applyFont="1" applyFill="1" applyBorder="1" applyAlignment="1">
      <alignment horizontal="center" vertical="center" shrinkToFit="1"/>
    </xf>
    <xf numFmtId="0" fontId="4" fillId="6" borderId="164" xfId="0" applyFont="1" applyFill="1" applyBorder="1" applyAlignment="1">
      <alignment horizontal="center" vertical="center" shrinkToFit="1"/>
    </xf>
    <xf numFmtId="0" fontId="4" fillId="6" borderId="165" xfId="0" applyFont="1" applyFill="1" applyBorder="1" applyAlignment="1">
      <alignment horizontal="center" vertical="center" shrinkToFit="1"/>
    </xf>
    <xf numFmtId="0" fontId="4" fillId="6" borderId="164" xfId="0" applyFont="1" applyFill="1" applyBorder="1" applyAlignment="1">
      <alignment vertical="center" shrinkToFit="1"/>
    </xf>
    <xf numFmtId="0" fontId="4" fillId="6" borderId="165" xfId="0" applyFont="1" applyFill="1" applyBorder="1" applyAlignment="1">
      <alignment vertical="center" shrinkToFit="1"/>
    </xf>
    <xf numFmtId="0" fontId="4" fillId="7" borderId="178" xfId="0" applyFont="1" applyFill="1" applyBorder="1" applyAlignment="1">
      <alignment horizontal="left" vertical="center" shrinkToFit="1"/>
    </xf>
    <xf numFmtId="0" fontId="4" fillId="7" borderId="164" xfId="0" applyFont="1" applyFill="1" applyBorder="1" applyAlignment="1">
      <alignment horizontal="left" vertical="center" shrinkToFit="1"/>
    </xf>
    <xf numFmtId="0" fontId="4" fillId="7" borderId="165" xfId="0" applyFont="1" applyFill="1" applyBorder="1" applyAlignment="1">
      <alignment horizontal="left" vertical="center" shrinkToFit="1"/>
    </xf>
    <xf numFmtId="0" fontId="9" fillId="0" borderId="125" xfId="0" applyFont="1" applyFill="1" applyBorder="1" applyAlignment="1">
      <alignment vertical="center" shrinkToFit="1"/>
    </xf>
    <xf numFmtId="0" fontId="9" fillId="0" borderId="126" xfId="0" applyFont="1" applyFill="1" applyBorder="1" applyAlignment="1">
      <alignment vertical="center" shrinkToFit="1"/>
    </xf>
    <xf numFmtId="0" fontId="9" fillId="0" borderId="127" xfId="0" applyFont="1" applyFill="1" applyBorder="1" applyAlignment="1">
      <alignment vertical="center" shrinkToFit="1"/>
    </xf>
    <xf numFmtId="0" fontId="0" fillId="0" borderId="164" xfId="0" applyBorder="1" applyAlignment="1">
      <alignment horizontal="left" vertical="center" shrinkToFit="1"/>
    </xf>
    <xf numFmtId="0" fontId="0" fillId="0" borderId="165" xfId="0" applyBorder="1" applyAlignment="1">
      <alignment horizontal="left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shrinkToFit="1"/>
    </xf>
    <xf numFmtId="0" fontId="4" fillId="5" borderId="185" xfId="0" applyNumberFormat="1" applyFont="1" applyFill="1" applyBorder="1" applyAlignment="1">
      <alignment horizontal="center" vertical="center" shrinkToFit="1"/>
    </xf>
    <xf numFmtId="0" fontId="4" fillId="5" borderId="186" xfId="0" applyNumberFormat="1" applyFont="1" applyFill="1" applyBorder="1" applyAlignment="1">
      <alignment horizontal="center" vertical="center" shrinkToFit="1"/>
    </xf>
    <xf numFmtId="0" fontId="4" fillId="5" borderId="187" xfId="0" applyNumberFormat="1" applyFont="1" applyFill="1" applyBorder="1" applyAlignment="1">
      <alignment horizontal="center" vertical="center" shrinkToFit="1"/>
    </xf>
    <xf numFmtId="0" fontId="10" fillId="6" borderId="6" xfId="0" applyNumberFormat="1" applyFont="1" applyFill="1" applyBorder="1" applyAlignment="1">
      <alignment vertical="center" shrinkToFit="1"/>
    </xf>
    <xf numFmtId="0" fontId="10" fillId="6" borderId="117" xfId="0" applyNumberFormat="1" applyFont="1" applyFill="1" applyBorder="1" applyAlignment="1">
      <alignment vertical="center" shrinkToFit="1"/>
    </xf>
    <xf numFmtId="0" fontId="4" fillId="5" borderId="185" xfId="0" applyFont="1" applyFill="1" applyBorder="1" applyAlignment="1">
      <alignment horizontal="center" vertical="center" shrinkToFit="1"/>
    </xf>
    <xf numFmtId="0" fontId="4" fillId="5" borderId="114" xfId="0" applyFont="1" applyFill="1" applyBorder="1" applyAlignment="1">
      <alignment horizontal="center" vertical="center" shrinkToFit="1"/>
    </xf>
    <xf numFmtId="0" fontId="4" fillId="5" borderId="203" xfId="0" applyNumberFormat="1" applyFont="1" applyFill="1" applyBorder="1" applyAlignment="1">
      <alignment horizontal="center" vertical="center" shrinkToFit="1"/>
    </xf>
    <xf numFmtId="0" fontId="4" fillId="5" borderId="204" xfId="0" applyNumberFormat="1" applyFont="1" applyFill="1" applyBorder="1" applyAlignment="1">
      <alignment horizontal="center" vertical="center" shrinkToFit="1"/>
    </xf>
    <xf numFmtId="0" fontId="4" fillId="5" borderId="186" xfId="0" applyFont="1" applyFill="1" applyBorder="1" applyAlignment="1">
      <alignment horizontal="center" vertical="center" shrinkToFit="1"/>
    </xf>
    <xf numFmtId="0" fontId="4" fillId="5" borderId="187" xfId="0" applyFont="1" applyFill="1" applyBorder="1" applyAlignment="1">
      <alignment vertical="center" shrinkToFit="1"/>
    </xf>
    <xf numFmtId="0" fontId="4" fillId="5" borderId="111" xfId="0" applyFont="1" applyFill="1" applyBorder="1" applyAlignment="1">
      <alignment horizontal="center" vertical="center" shrinkToFit="1"/>
    </xf>
    <xf numFmtId="0" fontId="4" fillId="5" borderId="112" xfId="0" applyFont="1" applyFill="1" applyBorder="1" applyAlignment="1">
      <alignment vertical="center" shrinkToFit="1"/>
    </xf>
    <xf numFmtId="0" fontId="4" fillId="5" borderId="187" xfId="0" applyFont="1" applyFill="1" applyBorder="1" applyAlignment="1">
      <alignment horizontal="center" vertical="center" shrinkToFit="1"/>
    </xf>
    <xf numFmtId="0" fontId="4" fillId="5" borderId="112" xfId="0" applyFont="1" applyFill="1" applyBorder="1" applyAlignment="1">
      <alignment horizontal="center" vertical="center" shrinkToFit="1"/>
    </xf>
    <xf numFmtId="0" fontId="4" fillId="5" borderId="206" xfId="0" applyNumberFormat="1" applyFont="1" applyFill="1" applyBorder="1" applyAlignment="1">
      <alignment horizontal="center" vertical="center" shrinkToFit="1"/>
    </xf>
    <xf numFmtId="0" fontId="4" fillId="5" borderId="207" xfId="0" applyNumberFormat="1" applyFont="1" applyFill="1" applyBorder="1" applyAlignment="1">
      <alignment horizontal="center" vertical="center" shrinkToFit="1"/>
    </xf>
    <xf numFmtId="0" fontId="4" fillId="5" borderId="208" xfId="0" applyNumberFormat="1" applyFont="1" applyFill="1" applyBorder="1" applyAlignment="1">
      <alignment horizontal="center" vertical="center" shrinkToFit="1"/>
    </xf>
    <xf numFmtId="0" fontId="10" fillId="5" borderId="6" xfId="0" applyNumberFormat="1" applyFont="1" applyFill="1" applyBorder="1" applyAlignment="1">
      <alignment vertical="center" shrinkToFit="1"/>
    </xf>
    <xf numFmtId="0" fontId="10" fillId="5" borderId="117" xfId="0" applyNumberFormat="1" applyFont="1" applyFill="1" applyBorder="1" applyAlignment="1">
      <alignment vertical="center" shrinkToFit="1"/>
    </xf>
    <xf numFmtId="0" fontId="10" fillId="6" borderId="68" xfId="0" applyNumberFormat="1" applyFont="1" applyFill="1" applyBorder="1" applyAlignment="1">
      <alignment vertical="center" shrinkToFit="1"/>
    </xf>
    <xf numFmtId="0" fontId="10" fillId="0" borderId="6" xfId="0" applyNumberFormat="1" applyFont="1" applyFill="1" applyBorder="1" applyAlignment="1">
      <alignment vertical="center" shrinkToFit="1"/>
    </xf>
    <xf numFmtId="0" fontId="10" fillId="0" borderId="117" xfId="0" applyNumberFormat="1" applyFont="1" applyFill="1" applyBorder="1" applyAlignment="1">
      <alignment vertical="center" shrinkToFit="1"/>
    </xf>
    <xf numFmtId="0" fontId="4" fillId="5" borderId="197" xfId="0" applyNumberFormat="1" applyFont="1" applyFill="1" applyBorder="1" applyAlignment="1">
      <alignment horizontal="center" vertical="center" shrinkToFit="1"/>
    </xf>
    <xf numFmtId="0" fontId="4" fillId="5" borderId="198" xfId="0" applyNumberFormat="1" applyFont="1" applyFill="1" applyBorder="1" applyAlignment="1">
      <alignment horizontal="center" vertical="center" shrinkToFit="1"/>
    </xf>
    <xf numFmtId="0" fontId="4" fillId="5" borderId="190" xfId="0" applyNumberFormat="1" applyFont="1" applyFill="1" applyBorder="1" applyAlignment="1">
      <alignment horizontal="center" vertical="center" shrinkToFit="1"/>
    </xf>
    <xf numFmtId="0" fontId="4" fillId="5" borderId="182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distributed" vertical="center" shrinkToFit="1"/>
    </xf>
    <xf numFmtId="0" fontId="0" fillId="5" borderId="13" xfId="0" applyFill="1" applyBorder="1" applyAlignment="1">
      <alignment shrinkToFit="1"/>
    </xf>
    <xf numFmtId="0" fontId="0" fillId="5" borderId="14" xfId="0" applyFill="1" applyBorder="1" applyAlignment="1">
      <alignment shrinkToFit="1"/>
    </xf>
    <xf numFmtId="0" fontId="4" fillId="5" borderId="205" xfId="0" applyFont="1" applyFill="1" applyBorder="1" applyAlignment="1">
      <alignment horizontal="center" vertical="center" shrinkToFit="1"/>
    </xf>
    <xf numFmtId="0" fontId="4" fillId="5" borderId="31" xfId="0" applyFont="1" applyFill="1" applyBorder="1" applyAlignment="1">
      <alignment horizontal="center" vertical="center" shrinkToFit="1"/>
    </xf>
    <xf numFmtId="0" fontId="4" fillId="5" borderId="180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distributed" vertical="center" shrinkToFit="1"/>
    </xf>
    <xf numFmtId="0" fontId="0" fillId="5" borderId="9" xfId="0" applyFill="1" applyBorder="1" applyAlignment="1">
      <alignment shrinkToFit="1"/>
    </xf>
    <xf numFmtId="0" fontId="0" fillId="5" borderId="35" xfId="0" applyFill="1" applyBorder="1" applyAlignment="1">
      <alignment shrinkToFit="1"/>
    </xf>
    <xf numFmtId="0" fontId="11" fillId="5" borderId="1" xfId="0" applyFont="1" applyFill="1" applyBorder="1" applyAlignment="1">
      <alignment horizontal="distributed" vertical="center" shrinkToFit="1"/>
    </xf>
    <xf numFmtId="0" fontId="11" fillId="5" borderId="13" xfId="0" applyFont="1" applyFill="1" applyBorder="1" applyAlignment="1">
      <alignment shrinkToFit="1"/>
    </xf>
    <xf numFmtId="0" fontId="11" fillId="5" borderId="14" xfId="0" applyFont="1" applyFill="1" applyBorder="1" applyAlignment="1">
      <alignment shrinkToFit="1"/>
    </xf>
    <xf numFmtId="0" fontId="4" fillId="5" borderId="118" xfId="0" applyNumberFormat="1" applyFont="1" applyFill="1" applyBorder="1" applyAlignment="1">
      <alignment vertical="center" shrinkToFit="1"/>
    </xf>
    <xf numFmtId="0" fontId="4" fillId="5" borderId="120" xfId="0" applyNumberFormat="1" applyFont="1" applyFill="1" applyBorder="1" applyAlignment="1">
      <alignment vertical="center" shrinkToFit="1"/>
    </xf>
    <xf numFmtId="0" fontId="4" fillId="5" borderId="121" xfId="0" applyNumberFormat="1" applyFont="1" applyFill="1" applyBorder="1" applyAlignment="1">
      <alignment vertical="center" shrinkToFit="1"/>
    </xf>
    <xf numFmtId="0" fontId="4" fillId="5" borderId="22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19" xfId="0" applyFont="1" applyFill="1" applyBorder="1" applyAlignment="1">
      <alignment horizontal="center" vertical="center" wrapText="1" shrinkToFit="1"/>
    </xf>
    <xf numFmtId="0" fontId="4" fillId="5" borderId="3" xfId="0" applyFont="1" applyFill="1" applyBorder="1" applyAlignment="1">
      <alignment horizontal="distributed" vertical="center" shrinkToFit="1"/>
    </xf>
    <xf numFmtId="0" fontId="0" fillId="5" borderId="4" xfId="0" applyFill="1" applyBorder="1" applyAlignment="1">
      <alignment shrinkToFit="1"/>
    </xf>
    <xf numFmtId="0" fontId="0" fillId="5" borderId="5" xfId="0" applyFill="1" applyBorder="1" applyAlignment="1">
      <alignment shrinkToFit="1"/>
    </xf>
    <xf numFmtId="0" fontId="45" fillId="7" borderId="115" xfId="0" applyNumberFormat="1" applyFont="1" applyFill="1" applyBorder="1" applyAlignment="1">
      <alignment vertical="center" shrinkToFit="1"/>
    </xf>
    <xf numFmtId="0" fontId="46" fillId="7" borderId="6" xfId="0" applyNumberFormat="1" applyFont="1" applyFill="1" applyBorder="1" applyAlignment="1">
      <alignment vertical="center" shrinkToFit="1"/>
    </xf>
    <xf numFmtId="0" fontId="46" fillId="7" borderId="117" xfId="0" applyNumberFormat="1" applyFont="1" applyFill="1" applyBorder="1" applyAlignment="1">
      <alignment vertical="center" shrinkToFit="1"/>
    </xf>
    <xf numFmtId="0" fontId="4" fillId="5" borderId="118" xfId="0" applyFont="1" applyFill="1" applyBorder="1" applyAlignment="1">
      <alignment horizontal="center" vertical="center" shrinkToFit="1"/>
    </xf>
    <xf numFmtId="0" fontId="4" fillId="5" borderId="12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44" fillId="7" borderId="178" xfId="0" applyNumberFormat="1" applyFont="1" applyFill="1" applyBorder="1" applyAlignment="1">
      <alignment horizontal="left" vertical="center" shrinkToFit="1"/>
    </xf>
    <xf numFmtId="0" fontId="44" fillId="7" borderId="164" xfId="0" applyNumberFormat="1" applyFont="1" applyFill="1" applyBorder="1" applyAlignment="1">
      <alignment horizontal="left" vertical="center" shrinkToFit="1"/>
    </xf>
    <xf numFmtId="0" fontId="44" fillId="7" borderId="165" xfId="0" applyNumberFormat="1" applyFont="1" applyFill="1" applyBorder="1" applyAlignment="1">
      <alignment horizontal="left" vertical="center" shrinkToFit="1"/>
    </xf>
    <xf numFmtId="0" fontId="4" fillId="5" borderId="118" xfId="0" applyNumberFormat="1" applyFont="1" applyFill="1" applyBorder="1" applyAlignment="1">
      <alignment horizontal="center" vertical="center" shrinkToFit="1"/>
    </xf>
    <xf numFmtId="0" fontId="4" fillId="5" borderId="120" xfId="0" applyNumberFormat="1" applyFont="1" applyFill="1" applyBorder="1" applyAlignment="1">
      <alignment horizontal="center" vertical="center" shrinkToFit="1"/>
    </xf>
    <xf numFmtId="0" fontId="4" fillId="5" borderId="177" xfId="0" applyNumberFormat="1" applyFont="1" applyFill="1" applyBorder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 shrinkToFit="1"/>
    </xf>
    <xf numFmtId="0" fontId="4" fillId="5" borderId="63" xfId="0" applyFont="1" applyFill="1" applyBorder="1" applyAlignment="1">
      <alignment horizontal="center" vertical="center" shrinkToFit="1"/>
    </xf>
    <xf numFmtId="0" fontId="0" fillId="5" borderId="64" xfId="0" applyFill="1" applyBorder="1" applyAlignment="1">
      <alignment horizontal="center" vertical="center" shrinkToFit="1"/>
    </xf>
    <xf numFmtId="0" fontId="4" fillId="5" borderId="65" xfId="0" applyFont="1" applyFill="1" applyBorder="1" applyAlignment="1">
      <alignment horizontal="center" vertical="center" shrinkToFit="1"/>
    </xf>
    <xf numFmtId="0" fontId="0" fillId="5" borderId="47" xfId="0" applyFill="1" applyBorder="1" applyAlignment="1">
      <alignment horizontal="center" vertical="center" shrinkToFit="1"/>
    </xf>
    <xf numFmtId="0" fontId="4" fillId="5" borderId="24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4" fillId="5" borderId="169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4" fillId="5" borderId="179" xfId="0" applyFont="1" applyFill="1" applyBorder="1" applyAlignment="1">
      <alignment horizontal="center" vertical="center" shrinkToFit="1"/>
    </xf>
    <xf numFmtId="0" fontId="4" fillId="5" borderId="209" xfId="0" applyNumberFormat="1" applyFont="1" applyFill="1" applyBorder="1" applyAlignment="1">
      <alignment horizontal="left" vertical="center" shrinkToFit="1"/>
    </xf>
    <xf numFmtId="0" fontId="4" fillId="5" borderId="210" xfId="0" applyNumberFormat="1" applyFont="1" applyFill="1" applyBorder="1" applyAlignment="1">
      <alignment horizontal="left" vertical="center" shrinkToFit="1"/>
    </xf>
    <xf numFmtId="0" fontId="0" fillId="5" borderId="63" xfId="0" applyFill="1" applyBorder="1" applyAlignment="1">
      <alignment horizontal="center" vertical="center" shrinkToFit="1"/>
    </xf>
    <xf numFmtId="0" fontId="0" fillId="5" borderId="66" xfId="0" applyFill="1" applyBorder="1" applyAlignment="1">
      <alignment horizontal="center" vertical="center" shrinkToFit="1"/>
    </xf>
    <xf numFmtId="0" fontId="0" fillId="5" borderId="65" xfId="0" applyFill="1" applyBorder="1" applyAlignment="1">
      <alignment horizontal="center" vertical="center" shrinkToFit="1"/>
    </xf>
    <xf numFmtId="0" fontId="0" fillId="5" borderId="62" xfId="0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26" xfId="0" applyFont="1" applyFill="1" applyBorder="1" applyAlignment="1">
      <alignment horizontal="center" vertical="center" shrinkToFit="1"/>
    </xf>
    <xf numFmtId="0" fontId="0" fillId="5" borderId="180" xfId="0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center" vertical="center" shrinkToFit="1"/>
    </xf>
    <xf numFmtId="0" fontId="0" fillId="5" borderId="205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179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9" fillId="9" borderId="115" xfId="0" applyFont="1" applyFill="1" applyBorder="1" applyAlignment="1">
      <alignment vertical="center" shrinkToFit="1"/>
    </xf>
    <xf numFmtId="0" fontId="9" fillId="9" borderId="6" xfId="0" applyFont="1" applyFill="1" applyBorder="1" applyAlignment="1">
      <alignment vertical="center" shrinkToFit="1"/>
    </xf>
    <xf numFmtId="0" fontId="9" fillId="9" borderId="117" xfId="0" applyFont="1" applyFill="1" applyBorder="1" applyAlignment="1">
      <alignment vertical="center" shrinkToFit="1"/>
    </xf>
    <xf numFmtId="0" fontId="4" fillId="5" borderId="121" xfId="0" applyNumberFormat="1" applyFont="1" applyFill="1" applyBorder="1" applyAlignment="1">
      <alignment horizontal="center" vertical="center" shrinkToFit="1"/>
    </xf>
    <xf numFmtId="0" fontId="4" fillId="5" borderId="66" xfId="0" applyNumberFormat="1" applyFont="1" applyFill="1" applyBorder="1" applyAlignment="1">
      <alignment horizontal="left" vertical="center" shrinkToFit="1"/>
    </xf>
    <xf numFmtId="0" fontId="4" fillId="5" borderId="166" xfId="0" applyNumberFormat="1" applyFont="1" applyFill="1" applyBorder="1" applyAlignment="1">
      <alignment horizontal="left" vertical="center" shrinkToFit="1"/>
    </xf>
    <xf numFmtId="0" fontId="4" fillId="9" borderId="178" xfId="0" applyNumberFormat="1" applyFont="1" applyFill="1" applyBorder="1" applyAlignment="1">
      <alignment horizontal="left" vertical="center" shrinkToFit="1"/>
    </xf>
    <xf numFmtId="0" fontId="4" fillId="5" borderId="211" xfId="0" applyNumberFormat="1" applyFont="1" applyFill="1" applyBorder="1" applyAlignment="1">
      <alignment horizontal="left" vertical="center" shrinkToFit="1"/>
    </xf>
    <xf numFmtId="0" fontId="4" fillId="5" borderId="62" xfId="0" applyNumberFormat="1" applyFont="1" applyFill="1" applyBorder="1" applyAlignment="1">
      <alignment horizontal="left" vertical="center" shrinkToFit="1"/>
    </xf>
    <xf numFmtId="0" fontId="4" fillId="5" borderId="212" xfId="0" applyNumberFormat="1" applyFont="1" applyFill="1" applyBorder="1" applyAlignment="1">
      <alignment horizontal="left" vertical="center" shrinkToFit="1"/>
    </xf>
    <xf numFmtId="0" fontId="4" fillId="5" borderId="118" xfId="0" applyFont="1" applyFill="1" applyBorder="1" applyAlignment="1">
      <alignment vertical="center" shrinkToFit="1"/>
    </xf>
    <xf numFmtId="0" fontId="4" fillId="5" borderId="120" xfId="0" applyFont="1" applyFill="1" applyBorder="1" applyAlignment="1">
      <alignment vertical="center" shrinkToFit="1"/>
    </xf>
    <xf numFmtId="0" fontId="4" fillId="5" borderId="121" xfId="0" applyFont="1" applyFill="1" applyBorder="1" applyAlignment="1">
      <alignment vertical="center" shrinkToFit="1"/>
    </xf>
    <xf numFmtId="0" fontId="4" fillId="5" borderId="178" xfId="0" applyFont="1" applyFill="1" applyBorder="1" applyAlignment="1">
      <alignment horizontal="left"/>
    </xf>
    <xf numFmtId="0" fontId="4" fillId="5" borderId="164" xfId="0" applyFont="1" applyFill="1" applyBorder="1" applyAlignment="1">
      <alignment horizontal="left"/>
    </xf>
    <xf numFmtId="0" fontId="4" fillId="5" borderId="165" xfId="0" applyFont="1" applyFill="1" applyBorder="1" applyAlignment="1">
      <alignment horizontal="left"/>
    </xf>
    <xf numFmtId="0" fontId="0" fillId="0" borderId="0" xfId="0" applyFill="1" applyBorder="1" applyAlignment="1">
      <alignment shrinkToFit="1"/>
    </xf>
    <xf numFmtId="0" fontId="4" fillId="0" borderId="203" xfId="0" applyNumberFormat="1" applyFont="1" applyFill="1" applyBorder="1" applyAlignment="1">
      <alignment horizontal="center" vertical="center" shrinkToFit="1"/>
    </xf>
    <xf numFmtId="0" fontId="4" fillId="0" borderId="204" xfId="0" applyNumberFormat="1" applyFont="1" applyFill="1" applyBorder="1" applyAlignment="1">
      <alignment horizontal="center" vertical="center" shrinkToFit="1"/>
    </xf>
    <xf numFmtId="0" fontId="4" fillId="0" borderId="206" xfId="0" applyNumberFormat="1" applyFont="1" applyFill="1" applyBorder="1" applyAlignment="1">
      <alignment horizontal="center" vertical="center" shrinkToFit="1"/>
    </xf>
    <xf numFmtId="0" fontId="4" fillId="0" borderId="207" xfId="0" applyNumberFormat="1" applyFont="1" applyFill="1" applyBorder="1" applyAlignment="1">
      <alignment horizontal="center" vertical="center" shrinkToFit="1"/>
    </xf>
    <xf numFmtId="0" fontId="4" fillId="0" borderId="208" xfId="0" applyNumberFormat="1" applyFont="1" applyFill="1" applyBorder="1" applyAlignment="1">
      <alignment horizontal="center" vertical="center" shrinkToFit="1"/>
    </xf>
    <xf numFmtId="0" fontId="4" fillId="0" borderId="197" xfId="0" applyNumberFormat="1" applyFont="1" applyFill="1" applyBorder="1" applyAlignment="1">
      <alignment horizontal="center" vertical="center" shrinkToFit="1"/>
    </xf>
    <xf numFmtId="0" fontId="4" fillId="0" borderId="198" xfId="0" applyNumberFormat="1" applyFont="1" applyFill="1" applyBorder="1" applyAlignment="1">
      <alignment horizontal="center" vertical="center" shrinkToFit="1"/>
    </xf>
    <xf numFmtId="0" fontId="4" fillId="0" borderId="190" xfId="0" applyNumberFormat="1" applyFont="1" applyFill="1" applyBorder="1" applyAlignment="1">
      <alignment horizontal="center" vertical="center" shrinkToFit="1"/>
    </xf>
    <xf numFmtId="0" fontId="4" fillId="0" borderId="182" xfId="0" applyNumberFormat="1" applyFont="1" applyFill="1" applyBorder="1" applyAlignment="1">
      <alignment horizontal="center" vertical="center" shrinkToFit="1"/>
    </xf>
    <xf numFmtId="0" fontId="4" fillId="6" borderId="66" xfId="0" applyNumberFormat="1" applyFont="1" applyFill="1" applyBorder="1" applyAlignment="1">
      <alignment horizontal="center" vertical="center" shrinkToFit="1"/>
    </xf>
    <xf numFmtId="0" fontId="4" fillId="6" borderId="166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 shrinkToFit="1"/>
    </xf>
    <xf numFmtId="0" fontId="4" fillId="0" borderId="166" xfId="0" applyNumberFormat="1" applyFont="1" applyFill="1" applyBorder="1" applyAlignment="1">
      <alignment horizontal="center" vertical="center" shrinkToFit="1"/>
    </xf>
    <xf numFmtId="0" fontId="4" fillId="0" borderId="209" xfId="0" applyNumberFormat="1" applyFont="1" applyFill="1" applyBorder="1" applyAlignment="1">
      <alignment horizontal="center" vertical="center" shrinkToFit="1"/>
    </xf>
    <xf numFmtId="0" fontId="4" fillId="0" borderId="210" xfId="0" applyNumberFormat="1" applyFont="1" applyFill="1" applyBorder="1" applyAlignment="1">
      <alignment horizontal="center" vertical="center" shrinkToFit="1"/>
    </xf>
    <xf numFmtId="0" fontId="4" fillId="7" borderId="178" xfId="0" applyNumberFormat="1" applyFont="1" applyFill="1" applyBorder="1" applyAlignment="1">
      <alignment horizontal="left" vertical="center" shrinkToFit="1"/>
    </xf>
    <xf numFmtId="0" fontId="4" fillId="7" borderId="164" xfId="0" applyNumberFormat="1" applyFont="1" applyFill="1" applyBorder="1" applyAlignment="1">
      <alignment horizontal="left" vertical="center" shrinkToFit="1"/>
    </xf>
    <xf numFmtId="0" fontId="4" fillId="7" borderId="165" xfId="0" applyNumberFormat="1" applyFont="1" applyFill="1" applyBorder="1" applyAlignment="1">
      <alignment horizontal="left" vertical="center" shrinkToFit="1"/>
    </xf>
    <xf numFmtId="0" fontId="9" fillId="7" borderId="117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0" fillId="0" borderId="13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4" fillId="0" borderId="3" xfId="0" applyFont="1" applyFill="1" applyBorder="1" applyAlignment="1">
      <alignment horizontal="distributed" vertical="center" shrinkToFit="1"/>
    </xf>
    <xf numFmtId="0" fontId="0" fillId="0" borderId="4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4" fillId="0" borderId="18" xfId="0" applyFont="1" applyFill="1" applyBorder="1" applyAlignment="1">
      <alignment horizontal="distributed" vertical="center" shrinkToFit="1"/>
    </xf>
    <xf numFmtId="0" fontId="0" fillId="0" borderId="9" xfId="0" applyFill="1" applyBorder="1" applyAlignment="1">
      <alignment shrinkToFit="1"/>
    </xf>
    <xf numFmtId="0" fontId="0" fillId="0" borderId="35" xfId="0" applyFill="1" applyBorder="1" applyAlignment="1">
      <alignment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distributed" vertical="center" shrinkToFit="1"/>
    </xf>
    <xf numFmtId="0" fontId="11" fillId="0" borderId="13" xfId="0" applyFont="1" applyFill="1" applyBorder="1" applyAlignment="1">
      <alignment shrinkToFit="1"/>
    </xf>
    <xf numFmtId="0" fontId="11" fillId="0" borderId="14" xfId="0" applyFont="1" applyFill="1" applyBorder="1" applyAlignment="1">
      <alignment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4" fillId="0" borderId="118" xfId="0" applyNumberFormat="1" applyFont="1" applyFill="1" applyBorder="1" applyAlignment="1">
      <alignment horizontal="center" vertical="center" shrinkToFit="1"/>
    </xf>
    <xf numFmtId="0" fontId="4" fillId="0" borderId="120" xfId="0" applyNumberFormat="1" applyFont="1" applyFill="1" applyBorder="1" applyAlignment="1">
      <alignment horizontal="center" vertical="center" shrinkToFit="1"/>
    </xf>
    <xf numFmtId="0" fontId="4" fillId="0" borderId="121" xfId="0" applyNumberFormat="1" applyFont="1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4" fillId="0" borderId="179" xfId="0" applyFont="1" applyFill="1" applyBorder="1" applyAlignment="1">
      <alignment horizontal="center" vertical="center" shrinkToFit="1"/>
    </xf>
    <xf numFmtId="0" fontId="4" fillId="0" borderId="180" xfId="0" applyFont="1" applyFill="1" applyBorder="1" applyAlignment="1">
      <alignment horizontal="center" vertical="center" shrinkToFit="1"/>
    </xf>
    <xf numFmtId="0" fontId="4" fillId="0" borderId="205" xfId="0" applyFont="1" applyFill="1" applyBorder="1" applyAlignment="1">
      <alignment horizontal="center" vertical="center" shrinkToFit="1"/>
    </xf>
    <xf numFmtId="0" fontId="0" fillId="0" borderId="205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180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179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6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9" fillId="6" borderId="178" xfId="0" applyFont="1" applyFill="1" applyBorder="1" applyAlignment="1">
      <alignment vertical="center" shrinkToFit="1"/>
    </xf>
    <xf numFmtId="0" fontId="9" fillId="6" borderId="164" xfId="0" applyFont="1" applyFill="1" applyBorder="1" applyAlignment="1">
      <alignment vertical="center" shrinkToFit="1"/>
    </xf>
    <xf numFmtId="0" fontId="9" fillId="6" borderId="165" xfId="0" applyFont="1" applyFill="1" applyBorder="1" applyAlignment="1">
      <alignment vertical="center" shrinkToFit="1"/>
    </xf>
    <xf numFmtId="0" fontId="9" fillId="0" borderId="178" xfId="0" applyFont="1" applyFill="1" applyBorder="1" applyAlignment="1">
      <alignment vertical="center" shrinkToFit="1"/>
    </xf>
    <xf numFmtId="0" fontId="9" fillId="0" borderId="164" xfId="0" applyFont="1" applyFill="1" applyBorder="1" applyAlignment="1">
      <alignment vertical="center" shrinkToFit="1"/>
    </xf>
    <xf numFmtId="0" fontId="9" fillId="0" borderId="165" xfId="0" applyFont="1" applyFill="1" applyBorder="1" applyAlignment="1">
      <alignment vertical="center" shrinkToFit="1"/>
    </xf>
    <xf numFmtId="0" fontId="9" fillId="5" borderId="178" xfId="0" applyFont="1" applyFill="1" applyBorder="1" applyAlignment="1">
      <alignment vertical="center" shrinkToFit="1"/>
    </xf>
    <xf numFmtId="0" fontId="9" fillId="5" borderId="164" xfId="0" applyFont="1" applyFill="1" applyBorder="1" applyAlignment="1">
      <alignment vertical="center" shrinkToFit="1"/>
    </xf>
    <xf numFmtId="0" fontId="9" fillId="5" borderId="165" xfId="0" applyFont="1" applyFill="1" applyBorder="1" applyAlignment="1">
      <alignment vertical="center" shrinkToFit="1"/>
    </xf>
    <xf numFmtId="0" fontId="9" fillId="6" borderId="214" xfId="0" applyFont="1" applyFill="1" applyBorder="1" applyAlignment="1">
      <alignment vertical="center" shrinkToFit="1"/>
    </xf>
    <xf numFmtId="0" fontId="9" fillId="6" borderId="66" xfId="0" applyFont="1" applyFill="1" applyBorder="1" applyAlignment="1">
      <alignment vertical="center" shrinkToFit="1"/>
    </xf>
    <xf numFmtId="0" fontId="9" fillId="6" borderId="166" xfId="0" applyFont="1" applyFill="1" applyBorder="1" applyAlignment="1">
      <alignment vertical="center" shrinkToFit="1"/>
    </xf>
    <xf numFmtId="0" fontId="9" fillId="0" borderId="213" xfId="0" applyFont="1" applyFill="1" applyBorder="1" applyAlignment="1">
      <alignment vertical="center" shrinkToFit="1"/>
    </xf>
    <xf numFmtId="0" fontId="9" fillId="0" borderId="209" xfId="0" applyFont="1" applyFill="1" applyBorder="1" applyAlignment="1">
      <alignment vertical="center" shrinkToFit="1"/>
    </xf>
    <xf numFmtId="0" fontId="9" fillId="0" borderId="210" xfId="0" applyFont="1" applyFill="1" applyBorder="1" applyAlignment="1">
      <alignment vertical="center" shrinkToFit="1"/>
    </xf>
    <xf numFmtId="0" fontId="4" fillId="5" borderId="164" xfId="0" applyNumberFormat="1" applyFont="1" applyFill="1" applyBorder="1" applyAlignment="1">
      <alignment horizontal="center" vertical="center" shrinkToFit="1"/>
    </xf>
    <xf numFmtId="0" fontId="4" fillId="5" borderId="165" xfId="0" applyNumberFormat="1" applyFont="1" applyFill="1" applyBorder="1" applyAlignment="1">
      <alignment horizontal="center" vertical="center" shrinkToFit="1"/>
    </xf>
    <xf numFmtId="0" fontId="4" fillId="0" borderId="200" xfId="0" applyNumberFormat="1" applyFont="1" applyFill="1" applyBorder="1" applyAlignment="1">
      <alignment horizontal="center" vertical="center" shrinkToFit="1"/>
    </xf>
    <xf numFmtId="0" fontId="4" fillId="0" borderId="201" xfId="0" applyNumberFormat="1" applyFont="1" applyFill="1" applyBorder="1" applyAlignment="1">
      <alignment horizontal="center" vertical="center" shrinkToFit="1"/>
    </xf>
    <xf numFmtId="0" fontId="4" fillId="0" borderId="111" xfId="0" applyNumberFormat="1" applyFont="1" applyFill="1" applyBorder="1" applyAlignment="1">
      <alignment horizontal="center" vertical="center" shrinkToFit="1"/>
    </xf>
    <xf numFmtId="0" fontId="4" fillId="0" borderId="112" xfId="0" applyNumberFormat="1" applyFont="1" applyFill="1" applyBorder="1" applyAlignment="1">
      <alignment horizontal="center" vertical="center" shrinkToFit="1"/>
    </xf>
    <xf numFmtId="0" fontId="4" fillId="5" borderId="178" xfId="0" applyNumberFormat="1" applyFont="1" applyFill="1" applyBorder="1" applyAlignment="1">
      <alignment horizontal="center" vertical="center" shrinkToFit="1"/>
    </xf>
    <xf numFmtId="0" fontId="9" fillId="5" borderId="178" xfId="0" applyFont="1" applyFill="1" applyBorder="1" applyAlignment="1">
      <alignment horizontal="left" vertical="center" shrinkToFit="1"/>
    </xf>
    <xf numFmtId="0" fontId="9" fillId="5" borderId="164" xfId="0" applyFont="1" applyFill="1" applyBorder="1" applyAlignment="1">
      <alignment horizontal="left" vertical="center" shrinkToFit="1"/>
    </xf>
    <xf numFmtId="0" fontId="9" fillId="5" borderId="165" xfId="0" applyFont="1" applyFill="1" applyBorder="1" applyAlignment="1">
      <alignment horizontal="left" vertical="center" shrinkToFit="1"/>
    </xf>
    <xf numFmtId="0" fontId="4" fillId="0" borderId="118" xfId="0" applyFont="1" applyFill="1" applyBorder="1" applyAlignment="1">
      <alignment vertical="center" shrinkToFit="1"/>
    </xf>
    <xf numFmtId="0" fontId="4" fillId="0" borderId="120" xfId="0" applyFont="1" applyFill="1" applyBorder="1" applyAlignment="1">
      <alignment vertical="center" shrinkToFit="1"/>
    </xf>
    <xf numFmtId="0" fontId="4" fillId="0" borderId="121" xfId="0" applyFont="1" applyFill="1" applyBorder="1" applyAlignment="1">
      <alignment vertical="center" shrinkToFit="1"/>
    </xf>
    <xf numFmtId="0" fontId="4" fillId="5" borderId="62" xfId="0" applyNumberFormat="1" applyFont="1" applyFill="1" applyBorder="1" applyAlignment="1">
      <alignment horizontal="center" vertical="center" shrinkToFit="1"/>
    </xf>
    <xf numFmtId="0" fontId="4" fillId="5" borderId="212" xfId="0" applyNumberFormat="1" applyFont="1" applyFill="1" applyBorder="1" applyAlignment="1">
      <alignment horizontal="center" vertical="center" shrinkToFit="1"/>
    </xf>
    <xf numFmtId="0" fontId="4" fillId="6" borderId="215" xfId="0" applyNumberFormat="1" applyFont="1" applyFill="1" applyBorder="1" applyAlignment="1">
      <alignment horizontal="left" vertical="center" shrinkToFit="1"/>
    </xf>
    <xf numFmtId="0" fontId="4" fillId="6" borderId="216" xfId="0" applyNumberFormat="1" applyFont="1" applyFill="1" applyBorder="1" applyAlignment="1">
      <alignment horizontal="left" vertical="center" shrinkToFit="1"/>
    </xf>
    <xf numFmtId="0" fontId="4" fillId="6" borderId="217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09" xfId="0" applyNumberFormat="1" applyFont="1" applyFill="1" applyBorder="1" applyAlignment="1">
      <alignment horizontal="left" vertical="center" shrinkToFit="1"/>
    </xf>
    <xf numFmtId="0" fontId="4" fillId="0" borderId="210" xfId="0" applyNumberFormat="1" applyFont="1" applyFill="1" applyBorder="1" applyAlignment="1">
      <alignment horizontal="left" vertical="center" shrinkToFit="1"/>
    </xf>
    <xf numFmtId="0" fontId="0" fillId="6" borderId="164" xfId="0" applyFill="1" applyBorder="1" applyAlignment="1">
      <alignment horizontal="left" vertical="center" shrinkToFit="1"/>
    </xf>
    <xf numFmtId="0" fontId="0" fillId="6" borderId="165" xfId="0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9" fillId="6" borderId="125" xfId="0" applyFont="1" applyFill="1" applyBorder="1" applyAlignment="1">
      <alignment vertical="center" shrinkToFit="1"/>
    </xf>
    <xf numFmtId="0" fontId="9" fillId="6" borderId="126" xfId="0" applyFont="1" applyFill="1" applyBorder="1" applyAlignment="1">
      <alignment vertical="center" shrinkToFit="1"/>
    </xf>
    <xf numFmtId="0" fontId="9" fillId="6" borderId="127" xfId="0" applyFont="1" applyFill="1" applyBorder="1" applyAlignment="1">
      <alignment vertical="center" shrinkToFit="1"/>
    </xf>
    <xf numFmtId="0" fontId="2" fillId="5" borderId="178" xfId="0" applyNumberFormat="1" applyFont="1" applyFill="1" applyBorder="1" applyAlignment="1">
      <alignment horizontal="left" vertical="center" shrinkToFit="1"/>
    </xf>
    <xf numFmtId="0" fontId="2" fillId="5" borderId="164" xfId="0" applyNumberFormat="1" applyFont="1" applyFill="1" applyBorder="1" applyAlignment="1">
      <alignment horizontal="left" vertical="center" shrinkToFit="1"/>
    </xf>
    <xf numFmtId="0" fontId="2" fillId="5" borderId="165" xfId="0" applyNumberFormat="1" applyFont="1" applyFill="1" applyBorder="1" applyAlignment="1">
      <alignment horizontal="left" vertical="center" shrinkToFit="1"/>
    </xf>
    <xf numFmtId="0" fontId="4" fillId="6" borderId="66" xfId="0" applyNumberFormat="1" applyFont="1" applyFill="1" applyBorder="1" applyAlignment="1">
      <alignment horizontal="left" vertical="center" shrinkToFit="1"/>
    </xf>
    <xf numFmtId="0" fontId="4" fillId="6" borderId="166" xfId="0" applyNumberFormat="1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7" fillId="2" borderId="54" xfId="0" applyFont="1" applyFill="1" applyBorder="1" applyAlignment="1">
      <alignment vertical="center"/>
    </xf>
    <xf numFmtId="0" fontId="7" fillId="2" borderId="56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49" fontId="7" fillId="2" borderId="219" xfId="0" applyNumberFormat="1" applyFont="1" applyFill="1" applyBorder="1" applyAlignment="1">
      <alignment horizontal="center" vertical="center" shrinkToFit="1"/>
    </xf>
    <xf numFmtId="49" fontId="7" fillId="2" borderId="70" xfId="0" applyNumberFormat="1" applyFont="1" applyFill="1" applyBorder="1" applyAlignment="1">
      <alignment horizontal="center" vertical="center" shrinkToFit="1"/>
    </xf>
    <xf numFmtId="49" fontId="7" fillId="2" borderId="42" xfId="0" applyNumberFormat="1" applyFont="1" applyFill="1" applyBorder="1" applyAlignment="1">
      <alignment horizontal="center" vertical="center" shrinkToFit="1"/>
    </xf>
    <xf numFmtId="49" fontId="7" fillId="2" borderId="218" xfId="0" applyNumberFormat="1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2" borderId="15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/>
    <xf numFmtId="0" fontId="7" fillId="2" borderId="218" xfId="0" applyFont="1" applyFill="1" applyBorder="1" applyAlignment="1">
      <alignment horizontal="center" vertical="center"/>
    </xf>
    <xf numFmtId="0" fontId="7" fillId="2" borderId="220" xfId="0" applyFont="1" applyFill="1" applyBorder="1" applyAlignment="1">
      <alignment horizontal="center" vertical="center"/>
    </xf>
    <xf numFmtId="0" fontId="7" fillId="2" borderId="192" xfId="0" applyFont="1" applyFill="1" applyBorder="1" applyAlignment="1">
      <alignment horizontal="center" vertical="center"/>
    </xf>
    <xf numFmtId="0" fontId="7" fillId="2" borderId="223" xfId="0" applyFont="1" applyFill="1" applyBorder="1" applyAlignment="1">
      <alignment horizontal="center" vertical="center"/>
    </xf>
    <xf numFmtId="0" fontId="7" fillId="2" borderId="224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205" xfId="0" applyFont="1" applyFill="1" applyBorder="1" applyAlignment="1">
      <alignment horizontal="center" vertical="center"/>
    </xf>
    <xf numFmtId="0" fontId="7" fillId="2" borderId="22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9" fontId="7" fillId="2" borderId="220" xfId="0" applyNumberFormat="1" applyFont="1" applyFill="1" applyBorder="1" applyAlignment="1">
      <alignment horizontal="center" vertical="center" shrinkToFit="1"/>
    </xf>
    <xf numFmtId="49" fontId="7" fillId="2" borderId="65" xfId="0" applyNumberFormat="1" applyFont="1" applyFill="1" applyBorder="1" applyAlignment="1">
      <alignment horizontal="center" vertical="center" shrinkToFit="1"/>
    </xf>
    <xf numFmtId="49" fontId="7" fillId="2" borderId="62" xfId="0" applyNumberFormat="1" applyFont="1" applyFill="1" applyBorder="1" applyAlignment="1">
      <alignment horizontal="center" vertical="center" shrinkToFit="1"/>
    </xf>
    <xf numFmtId="49" fontId="7" fillId="2" borderId="47" xfId="0" applyNumberFormat="1" applyFont="1" applyFill="1" applyBorder="1" applyAlignment="1">
      <alignment horizontal="center" vertical="center" shrinkToFit="1"/>
    </xf>
    <xf numFmtId="49" fontId="7" fillId="2" borderId="68" xfId="0" applyNumberFormat="1" applyFont="1" applyFill="1" applyBorder="1" applyAlignment="1">
      <alignment horizontal="center" vertical="center" shrinkToFit="1"/>
    </xf>
    <xf numFmtId="49" fontId="7" fillId="2" borderId="164" xfId="0" applyNumberFormat="1" applyFont="1" applyFill="1" applyBorder="1" applyAlignment="1">
      <alignment horizontal="center" vertical="center" shrinkToFit="1"/>
    </xf>
    <xf numFmtId="49" fontId="7" fillId="2" borderId="34" xfId="0" applyNumberFormat="1" applyFont="1" applyFill="1" applyBorder="1" applyAlignment="1">
      <alignment horizontal="center" vertical="center" shrinkToFit="1"/>
    </xf>
    <xf numFmtId="49" fontId="7" fillId="2" borderId="67" xfId="0" applyNumberFormat="1" applyFont="1" applyFill="1" applyBorder="1" applyAlignment="1">
      <alignment horizontal="center" vertical="center" shrinkToFit="1"/>
    </xf>
    <xf numFmtId="49" fontId="7" fillId="2" borderId="221" xfId="0" applyNumberFormat="1" applyFont="1" applyFill="1" applyBorder="1" applyAlignment="1">
      <alignment horizontal="center" vertical="center" shrinkToFit="1"/>
    </xf>
    <xf numFmtId="49" fontId="7" fillId="2" borderId="53" xfId="0" applyNumberFormat="1" applyFont="1" applyFill="1" applyBorder="1" applyAlignment="1">
      <alignment horizontal="center" vertical="center" shrinkToFit="1"/>
    </xf>
    <xf numFmtId="49" fontId="7" fillId="2" borderId="69" xfId="0" applyNumberFormat="1" applyFont="1" applyFill="1" applyBorder="1" applyAlignment="1">
      <alignment horizontal="center" vertical="center" shrinkToFit="1"/>
    </xf>
    <xf numFmtId="49" fontId="7" fillId="2" borderId="225" xfId="0" applyNumberFormat="1" applyFont="1" applyFill="1" applyBorder="1" applyAlignment="1">
      <alignment horizontal="center" vertical="center" shrinkToFit="1"/>
    </xf>
    <xf numFmtId="49" fontId="7" fillId="2" borderId="59" xfId="0" applyNumberFormat="1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0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176" fontId="7" fillId="3" borderId="62" xfId="2" applyNumberFormat="1" applyFont="1" applyFill="1" applyBorder="1" applyAlignment="1">
      <alignment vertical="center"/>
    </xf>
    <xf numFmtId="0" fontId="0" fillId="3" borderId="62" xfId="0" applyFill="1" applyBorder="1" applyAlignment="1"/>
    <xf numFmtId="0" fontId="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0" borderId="25" xfId="0" applyFont="1" applyBorder="1" applyAlignment="1">
      <alignment vertical="center" wrapText="1" shrinkToFit="1"/>
    </xf>
    <xf numFmtId="0" fontId="5" fillId="0" borderId="32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254000</xdr:colOff>
      <xdr:row>0</xdr:row>
      <xdr:rowOff>63500</xdr:rowOff>
    </xdr:from>
    <xdr:to>
      <xdr:col>23</xdr:col>
      <xdr:colOff>304800</xdr:colOff>
      <xdr:row>3</xdr:row>
      <xdr:rowOff>5715</xdr:rowOff>
    </xdr:to>
    <xdr:sp macro="" textlink="">
      <xdr:nvSpPr>
        <xdr:cNvPr id="2" name="WordArt 61"/>
        <xdr:cNvSpPr>
          <a:spLocks noChangeArrowheads="1" noChangeShapeType="1"/>
        </xdr:cNvSpPr>
      </xdr:nvSpPr>
      <xdr:spPr bwMode="auto">
        <a:xfrm>
          <a:off x="6699250" y="63500"/>
          <a:ext cx="2501900" cy="361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ea typeface="ＤＦ平成明朝体W3"/>
            </a:rPr>
            <a:t>令和２年度</a:t>
          </a:r>
          <a:endParaRPr lang="en-US" altLang="ja-JP" sz="2000" b="1" i="0" u="none" strike="noStrike" baseline="0">
            <a:solidFill>
              <a:srgbClr val="000000"/>
            </a:solidFill>
            <a:ea typeface="ＤＦ平成明朝体W3"/>
          </a:endParaRPr>
        </a:p>
        <a:p>
          <a:pPr algn="ctr" rtl="0">
            <a:defRPr sz="1000"/>
          </a:pPr>
          <a:endParaRPr lang="en-US" altLang="ja-JP" sz="2000" b="1" i="0" u="none" strike="noStrike" baseline="0">
            <a:solidFill>
              <a:srgbClr val="000000"/>
            </a:solidFill>
            <a:ea typeface="ＤＦ平成明朝体W3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ea typeface="ＤＦ平成明朝体W3"/>
            </a:rPr>
            <a:t>年度</a:t>
          </a:r>
        </a:p>
      </xdr:txBody>
    </xdr:sp>
    <xdr:clientData/>
  </xdr:twoCellAnchor>
  <xdr:twoCellAnchor>
    <xdr:from>
      <xdr:col>15</xdr:col>
      <xdr:colOff>76200</xdr:colOff>
      <xdr:row>3</xdr:row>
      <xdr:rowOff>44450</xdr:rowOff>
    </xdr:from>
    <xdr:to>
      <xdr:col>25</xdr:col>
      <xdr:colOff>50800</xdr:colOff>
      <xdr:row>4</xdr:row>
      <xdr:rowOff>152400</xdr:rowOff>
    </xdr:to>
    <xdr:sp macro="" textlink="">
      <xdr:nvSpPr>
        <xdr:cNvPr id="3" name="WordArt 62"/>
        <xdr:cNvSpPr>
          <a:spLocks noChangeArrowheads="1" noChangeShapeType="1" noTextEdit="1"/>
        </xdr:cNvSpPr>
      </xdr:nvSpPr>
      <xdr:spPr bwMode="auto">
        <a:xfrm>
          <a:off x="6877050" y="482600"/>
          <a:ext cx="4203700" cy="279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明朝"/>
              <a:ea typeface="ＪＳ明朝"/>
            </a:rPr>
            <a:t>南富良野町立南富良野小学校</a:t>
          </a:r>
        </a:p>
      </xdr:txBody>
    </xdr:sp>
    <xdr:clientData/>
  </xdr:twoCellAnchor>
  <xdr:twoCellAnchor>
    <xdr:from>
      <xdr:col>14</xdr:col>
      <xdr:colOff>314325</xdr:colOff>
      <xdr:row>4</xdr:row>
      <xdr:rowOff>285750</xdr:rowOff>
    </xdr:from>
    <xdr:to>
      <xdr:col>26</xdr:col>
      <xdr:colOff>542925</xdr:colOff>
      <xdr:row>6</xdr:row>
      <xdr:rowOff>200025</xdr:rowOff>
    </xdr:to>
    <xdr:sp macro="" textlink="">
      <xdr:nvSpPr>
        <xdr:cNvPr id="4" name="WordArt 63"/>
        <xdr:cNvSpPr>
          <a:spLocks noChangeArrowheads="1" noChangeShapeType="1" noTextEdit="1"/>
        </xdr:cNvSpPr>
      </xdr:nvSpPr>
      <xdr:spPr bwMode="auto">
        <a:xfrm>
          <a:off x="6076950" y="895350"/>
          <a:ext cx="5657850" cy="4762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S創英角ｺﾞｼｯｸUB" pitchFamily="50" charset="-128"/>
              <a:ea typeface="HGS創英角ｺﾞｼｯｸUB" pitchFamily="50" charset="-128"/>
            </a:rPr>
            <a:t>スクールカレンダー</a:t>
          </a:r>
        </a:p>
      </xdr:txBody>
    </xdr:sp>
    <xdr:clientData/>
  </xdr:twoCellAnchor>
  <xdr:twoCellAnchor editAs="oneCell">
    <xdr:from>
      <xdr:col>14</xdr:col>
      <xdr:colOff>238125</xdr:colOff>
      <xdr:row>46</xdr:row>
      <xdr:rowOff>47625</xdr:rowOff>
    </xdr:from>
    <xdr:to>
      <xdr:col>14</xdr:col>
      <xdr:colOff>419100</xdr:colOff>
      <xdr:row>52</xdr:row>
      <xdr:rowOff>9525</xdr:rowOff>
    </xdr:to>
    <xdr:sp macro="" textlink="">
      <xdr:nvSpPr>
        <xdr:cNvPr id="5" name="正方形/長方形 7"/>
        <xdr:cNvSpPr>
          <a:spLocks noChangeArrowheads="1"/>
        </xdr:cNvSpPr>
      </xdr:nvSpPr>
      <xdr:spPr bwMode="auto">
        <a:xfrm>
          <a:off x="6000750" y="12325350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8659</xdr:colOff>
      <xdr:row>7</xdr:row>
      <xdr:rowOff>95250</xdr:rowOff>
    </xdr:from>
    <xdr:to>
      <xdr:col>25</xdr:col>
      <xdr:colOff>25977</xdr:colOff>
      <xdr:row>8</xdr:row>
      <xdr:rowOff>147206</xdr:rowOff>
    </xdr:to>
    <xdr:sp macro="" textlink="">
      <xdr:nvSpPr>
        <xdr:cNvPr id="6" name="テキスト ボックス 5"/>
        <xdr:cNvSpPr txBox="1"/>
      </xdr:nvSpPr>
      <xdr:spPr>
        <a:xfrm>
          <a:off x="6971434" y="1466850"/>
          <a:ext cx="4084493" cy="242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 b="1">
              <a:latin typeface="HGS明朝E" pitchFamily="18" charset="-128"/>
              <a:ea typeface="HGS明朝E" pitchFamily="18" charset="-128"/>
            </a:rPr>
            <a:t>電　話　５２－２３１１        ＦＡＸ　５２－２３７５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596900</xdr:colOff>
      <xdr:row>0</xdr:row>
      <xdr:rowOff>63500</xdr:rowOff>
    </xdr:from>
    <xdr:to>
      <xdr:col>23</xdr:col>
      <xdr:colOff>57150</xdr:colOff>
      <xdr:row>2</xdr:row>
      <xdr:rowOff>193675</xdr:rowOff>
    </xdr:to>
    <xdr:sp macro="" textlink="">
      <xdr:nvSpPr>
        <xdr:cNvPr id="22949" name="WordArt 61"/>
        <xdr:cNvSpPr>
          <a:spLocks noChangeArrowheads="1" noChangeShapeType="1"/>
        </xdr:cNvSpPr>
      </xdr:nvSpPr>
      <xdr:spPr bwMode="auto">
        <a:xfrm>
          <a:off x="7588250" y="63500"/>
          <a:ext cx="2101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ea typeface="ＤＦ平成明朝体W3"/>
            </a:rPr>
            <a:t>令和２年度</a:t>
          </a:r>
          <a:endParaRPr lang="en-US" altLang="ja-JP" sz="2000" b="1" i="0" u="none" strike="noStrike" baseline="0">
            <a:solidFill>
              <a:srgbClr val="000000"/>
            </a:solidFill>
            <a:ea typeface="ＤＦ平成明朝体W3"/>
          </a:endParaRPr>
        </a:p>
        <a:p>
          <a:pPr algn="ctr" rtl="0">
            <a:defRPr sz="1000"/>
          </a:pPr>
          <a:endParaRPr lang="en-US" altLang="ja-JP" sz="2000" b="1" i="0" u="none" strike="noStrike" baseline="0">
            <a:solidFill>
              <a:srgbClr val="000000"/>
            </a:solidFill>
            <a:ea typeface="ＤＦ平成明朝体W3"/>
          </a:endParaRPr>
        </a:p>
        <a:p>
          <a:pPr algn="ctr" rtl="0">
            <a:defRPr sz="1000"/>
          </a:pPr>
          <a:endParaRPr lang="ja-JP" altLang="en-US" sz="2000" b="1" i="0" u="none" strike="noStrike" baseline="0">
            <a:solidFill>
              <a:srgbClr val="000000"/>
            </a:solidFill>
            <a:ea typeface="ＤＦ平成明朝体W3"/>
          </a:endParaRPr>
        </a:p>
      </xdr:txBody>
    </xdr:sp>
    <xdr:clientData/>
  </xdr:twoCellAnchor>
  <xdr:twoCellAnchor>
    <xdr:from>
      <xdr:col>15</xdr:col>
      <xdr:colOff>76200</xdr:colOff>
      <xdr:row>3</xdr:row>
      <xdr:rowOff>44450</xdr:rowOff>
    </xdr:from>
    <xdr:to>
      <xdr:col>25</xdr:col>
      <xdr:colOff>50800</xdr:colOff>
      <xdr:row>4</xdr:row>
      <xdr:rowOff>152400</xdr:rowOff>
    </xdr:to>
    <xdr:sp macro="" textlink="">
      <xdr:nvSpPr>
        <xdr:cNvPr id="13" name="WordArt 62"/>
        <xdr:cNvSpPr>
          <a:spLocks noChangeArrowheads="1" noChangeShapeType="1" noTextEdit="1"/>
        </xdr:cNvSpPr>
      </xdr:nvSpPr>
      <xdr:spPr bwMode="auto">
        <a:xfrm>
          <a:off x="6737350" y="476250"/>
          <a:ext cx="4114800" cy="355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明朝"/>
              <a:ea typeface="ＪＳ明朝"/>
            </a:rPr>
            <a:t>南富良野町立南富良野小学校</a:t>
          </a:r>
        </a:p>
      </xdr:txBody>
    </xdr:sp>
    <xdr:clientData/>
  </xdr:twoCellAnchor>
  <xdr:twoCellAnchor>
    <xdr:from>
      <xdr:col>14</xdr:col>
      <xdr:colOff>314325</xdr:colOff>
      <xdr:row>4</xdr:row>
      <xdr:rowOff>285750</xdr:rowOff>
    </xdr:from>
    <xdr:to>
      <xdr:col>26</xdr:col>
      <xdr:colOff>542925</xdr:colOff>
      <xdr:row>6</xdr:row>
      <xdr:rowOff>200025</xdr:rowOff>
    </xdr:to>
    <xdr:sp macro="" textlink="">
      <xdr:nvSpPr>
        <xdr:cNvPr id="14" name="WordArt 63"/>
        <xdr:cNvSpPr>
          <a:spLocks noChangeArrowheads="1" noChangeShapeType="1" noTextEdit="1"/>
        </xdr:cNvSpPr>
      </xdr:nvSpPr>
      <xdr:spPr bwMode="auto">
        <a:xfrm>
          <a:off x="5438775" y="876300"/>
          <a:ext cx="5067300" cy="4953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S創英角ｺﾞｼｯｸUB" pitchFamily="50" charset="-128"/>
              <a:ea typeface="HGS創英角ｺﾞｼｯｸUB" pitchFamily="50" charset="-128"/>
            </a:rPr>
            <a:t>スクールカレンダー</a:t>
          </a:r>
        </a:p>
      </xdr:txBody>
    </xdr:sp>
    <xdr:clientData/>
  </xdr:twoCellAnchor>
  <xdr:twoCellAnchor editAs="oneCell">
    <xdr:from>
      <xdr:col>14</xdr:col>
      <xdr:colOff>238125</xdr:colOff>
      <xdr:row>46</xdr:row>
      <xdr:rowOff>47625</xdr:rowOff>
    </xdr:from>
    <xdr:to>
      <xdr:col>14</xdr:col>
      <xdr:colOff>419100</xdr:colOff>
      <xdr:row>52</xdr:row>
      <xdr:rowOff>9525</xdr:rowOff>
    </xdr:to>
    <xdr:sp macro="" textlink="">
      <xdr:nvSpPr>
        <xdr:cNvPr id="29656" name="正方形/長方形 7"/>
        <xdr:cNvSpPr>
          <a:spLocks noChangeArrowheads="1"/>
        </xdr:cNvSpPr>
      </xdr:nvSpPr>
      <xdr:spPr bwMode="auto">
        <a:xfrm>
          <a:off x="6000750" y="12277725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8659</xdr:colOff>
      <xdr:row>7</xdr:row>
      <xdr:rowOff>95250</xdr:rowOff>
    </xdr:from>
    <xdr:to>
      <xdr:col>25</xdr:col>
      <xdr:colOff>25977</xdr:colOff>
      <xdr:row>8</xdr:row>
      <xdr:rowOff>147206</xdr:rowOff>
    </xdr:to>
    <xdr:sp macro="" textlink="">
      <xdr:nvSpPr>
        <xdr:cNvPr id="9" name="テキスト ボックス 8"/>
        <xdr:cNvSpPr txBox="1"/>
      </xdr:nvSpPr>
      <xdr:spPr>
        <a:xfrm>
          <a:off x="7005204" y="1472045"/>
          <a:ext cx="4104409" cy="242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 b="1">
              <a:latin typeface="HGS明朝E" pitchFamily="18" charset="-128"/>
              <a:ea typeface="HGS明朝E" pitchFamily="18" charset="-128"/>
            </a:rPr>
            <a:t>電　話　５２－２３１１        ＦＡＸ　５２－２３７５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55"/>
  <sheetViews>
    <sheetView view="pageBreakPreview" topLeftCell="A41" zoomScaleNormal="150" zoomScaleSheetLayoutView="100" workbookViewId="0">
      <selection activeCell="C39" sqref="C39"/>
    </sheetView>
  </sheetViews>
  <sheetFormatPr defaultColWidth="9" defaultRowHeight="13.2"/>
  <cols>
    <col min="1" max="1" width="2" style="122" customWidth="1"/>
    <col min="2" max="2" width="2.109375" style="123" customWidth="1"/>
    <col min="3" max="3" width="13.6640625" style="124" customWidth="1"/>
    <col min="4" max="4" width="2.109375" style="122" customWidth="1"/>
    <col min="5" max="5" width="2.109375" style="123" customWidth="1"/>
    <col min="6" max="6" width="13.6640625" style="124" customWidth="1"/>
    <col min="7" max="7" width="2.109375" style="122" customWidth="1"/>
    <col min="8" max="8" width="2.109375" style="123" customWidth="1"/>
    <col min="9" max="9" width="13.6640625" style="125" customWidth="1"/>
    <col min="10" max="10" width="2.109375" style="122" customWidth="1"/>
    <col min="11" max="11" width="2.109375" style="123" customWidth="1"/>
    <col min="12" max="12" width="13.6640625" style="125" customWidth="1"/>
    <col min="13" max="13" width="2.109375" style="122" customWidth="1"/>
    <col min="14" max="14" width="2.109375" style="123" customWidth="1"/>
    <col min="15" max="15" width="13.6640625" style="125" customWidth="1"/>
    <col min="16" max="16" width="2.109375" style="122" customWidth="1"/>
    <col min="17" max="17" width="2.109375" style="123" customWidth="1"/>
    <col min="18" max="18" width="13.6640625" style="124" customWidth="1"/>
    <col min="19" max="19" width="2" style="122" customWidth="1"/>
    <col min="20" max="20" width="2.109375" style="123" customWidth="1"/>
    <col min="21" max="21" width="13.6640625" style="125" customWidth="1"/>
    <col min="22" max="22" width="2" style="122" customWidth="1"/>
    <col min="23" max="23" width="2.109375" style="123" customWidth="1"/>
    <col min="24" max="24" width="13.6640625" style="125" customWidth="1"/>
    <col min="25" max="25" width="2.109375" style="122" customWidth="1"/>
    <col min="26" max="26" width="2.109375" style="123" customWidth="1"/>
    <col min="27" max="27" width="13.6640625" style="125" customWidth="1"/>
    <col min="28" max="28" width="2.109375" style="122" customWidth="1"/>
    <col min="29" max="29" width="2.109375" style="123" customWidth="1"/>
    <col min="30" max="30" width="13.6640625" style="124" customWidth="1"/>
    <col min="31" max="31" width="2.109375" style="122" customWidth="1"/>
    <col min="32" max="32" width="2.109375" style="123" customWidth="1"/>
    <col min="33" max="33" width="13.6640625" style="125" customWidth="1"/>
    <col min="34" max="34" width="2.109375" style="122" customWidth="1"/>
    <col min="35" max="35" width="2.109375" style="123" customWidth="1"/>
    <col min="36" max="36" width="13.6640625" style="125" customWidth="1"/>
    <col min="37" max="16384" width="9" style="590"/>
  </cols>
  <sheetData>
    <row r="1" spans="1:37" ht="7.5" customHeight="1">
      <c r="O1" s="762"/>
    </row>
    <row r="2" spans="1:37" ht="13.5" customHeight="1">
      <c r="B2" s="1208" t="s">
        <v>462</v>
      </c>
      <c r="C2" s="1209"/>
      <c r="L2" s="763"/>
      <c r="M2" s="1212"/>
      <c r="N2" s="1212"/>
      <c r="O2" s="1212"/>
      <c r="P2" s="1212"/>
      <c r="AB2" s="1213" t="s">
        <v>180</v>
      </c>
      <c r="AC2" s="1214"/>
      <c r="AD2" s="1214"/>
      <c r="AE2" s="1214"/>
      <c r="AF2" s="1214"/>
      <c r="AG2" s="1214"/>
      <c r="AH2" s="1214"/>
      <c r="AI2" s="1214"/>
      <c r="AJ2" s="1215"/>
    </row>
    <row r="3" spans="1:37" ht="13.5" customHeight="1">
      <c r="B3" s="1210"/>
      <c r="C3" s="1211"/>
      <c r="F3" s="1216" t="s">
        <v>347</v>
      </c>
      <c r="G3" s="1217"/>
      <c r="H3" s="1217"/>
      <c r="I3" s="1217"/>
      <c r="J3" s="1217"/>
      <c r="K3" s="1218"/>
      <c r="L3" s="764"/>
      <c r="M3" s="1212"/>
      <c r="N3" s="1212"/>
      <c r="O3" s="1212"/>
      <c r="P3" s="1212"/>
      <c r="X3" s="1222"/>
      <c r="Y3" s="1222"/>
      <c r="Z3" s="1222"/>
      <c r="AA3" s="1223"/>
      <c r="AB3" s="1224" t="s">
        <v>372</v>
      </c>
      <c r="AC3" s="1225"/>
      <c r="AD3" s="1225"/>
      <c r="AE3" s="1225"/>
      <c r="AF3" s="1225"/>
      <c r="AG3" s="1225" t="s">
        <v>367</v>
      </c>
      <c r="AH3" s="1225"/>
      <c r="AI3" s="1225"/>
      <c r="AJ3" s="1226"/>
    </row>
    <row r="4" spans="1:37" ht="13.5" customHeight="1">
      <c r="F4" s="1219"/>
      <c r="G4" s="1220"/>
      <c r="H4" s="1220"/>
      <c r="I4" s="1220"/>
      <c r="J4" s="1220"/>
      <c r="K4" s="1221"/>
      <c r="L4" s="764"/>
      <c r="M4" s="735"/>
      <c r="N4" s="943"/>
      <c r="AB4" s="1224"/>
      <c r="AC4" s="1225"/>
      <c r="AD4" s="1225"/>
      <c r="AE4" s="1225"/>
      <c r="AF4" s="1225"/>
      <c r="AG4" s="1225"/>
      <c r="AH4" s="1225"/>
      <c r="AI4" s="1225"/>
      <c r="AJ4" s="1226"/>
      <c r="AK4" s="765"/>
    </row>
    <row r="5" spans="1:37" ht="30" customHeight="1">
      <c r="C5" s="1227" t="s">
        <v>345</v>
      </c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9"/>
      <c r="AB5" s="1224"/>
      <c r="AC5" s="1225"/>
      <c r="AD5" s="1225"/>
      <c r="AE5" s="1225"/>
      <c r="AF5" s="1225"/>
      <c r="AG5" s="1225"/>
      <c r="AH5" s="1225"/>
      <c r="AI5" s="1225"/>
      <c r="AJ5" s="1226"/>
      <c r="AK5" s="765"/>
    </row>
    <row r="6" spans="1:37" ht="15" customHeight="1">
      <c r="C6" s="1230"/>
      <c r="D6" s="1231"/>
      <c r="E6" s="1231"/>
      <c r="F6" s="1231"/>
      <c r="G6" s="1231"/>
      <c r="H6" s="1231"/>
      <c r="I6" s="1231"/>
      <c r="J6" s="1231"/>
      <c r="K6" s="1231"/>
      <c r="L6" s="1231"/>
      <c r="M6" s="1231"/>
      <c r="N6" s="1232"/>
      <c r="AB6" s="1224"/>
      <c r="AC6" s="1225"/>
      <c r="AD6" s="1225"/>
      <c r="AE6" s="1225"/>
      <c r="AF6" s="1225"/>
      <c r="AG6" s="1225"/>
      <c r="AH6" s="1225"/>
      <c r="AI6" s="1225"/>
      <c r="AJ6" s="1226"/>
      <c r="AK6" s="765"/>
    </row>
    <row r="7" spans="1:37" ht="15" customHeight="1">
      <c r="C7" s="1233" t="s">
        <v>346</v>
      </c>
      <c r="D7" s="1234"/>
      <c r="E7" s="1234"/>
      <c r="F7" s="1234"/>
      <c r="G7" s="1234"/>
      <c r="H7" s="1234"/>
      <c r="I7" s="1234"/>
      <c r="J7" s="1234"/>
      <c r="K7" s="1234"/>
      <c r="L7" s="1234"/>
      <c r="M7" s="1234"/>
      <c r="N7" s="1235"/>
      <c r="AB7" s="1224"/>
      <c r="AC7" s="1225"/>
      <c r="AD7" s="1225"/>
      <c r="AE7" s="1225"/>
      <c r="AF7" s="1225"/>
      <c r="AG7" s="1225"/>
      <c r="AH7" s="1225"/>
      <c r="AI7" s="1225"/>
      <c r="AJ7" s="1226"/>
      <c r="AK7" s="765"/>
    </row>
    <row r="8" spans="1:37" ht="15" customHeight="1">
      <c r="C8" s="1236"/>
      <c r="D8" s="1237"/>
      <c r="E8" s="1237"/>
      <c r="F8" s="1237"/>
      <c r="G8" s="1237"/>
      <c r="H8" s="1237"/>
      <c r="I8" s="1237"/>
      <c r="J8" s="1237"/>
      <c r="K8" s="1237"/>
      <c r="L8" s="1237"/>
      <c r="M8" s="1237"/>
      <c r="N8" s="1238"/>
      <c r="R8" s="590"/>
      <c r="AB8" s="1224"/>
      <c r="AC8" s="1225"/>
      <c r="AD8" s="1225"/>
      <c r="AE8" s="1225"/>
      <c r="AF8" s="1225"/>
      <c r="AG8" s="1225"/>
      <c r="AH8" s="1225"/>
      <c r="AI8" s="1225"/>
      <c r="AJ8" s="1226"/>
      <c r="AK8" s="765"/>
    </row>
    <row r="9" spans="1:37" ht="15" customHeight="1">
      <c r="C9" s="921"/>
      <c r="F9" s="766"/>
      <c r="G9" s="766"/>
      <c r="H9" s="766"/>
      <c r="I9" s="766"/>
      <c r="J9" s="766"/>
      <c r="K9" s="766"/>
      <c r="L9" s="766"/>
      <c r="M9" s="766"/>
      <c r="N9" s="766"/>
      <c r="O9" s="767"/>
      <c r="AB9" s="1224"/>
      <c r="AC9" s="1225"/>
      <c r="AD9" s="1225"/>
      <c r="AE9" s="1225"/>
      <c r="AF9" s="1225"/>
      <c r="AG9" s="1225"/>
      <c r="AH9" s="1225"/>
      <c r="AI9" s="1225"/>
      <c r="AJ9" s="1226"/>
      <c r="AK9" s="765"/>
    </row>
    <row r="10" spans="1:37" ht="7.5" customHeight="1" thickBot="1">
      <c r="T10" s="126"/>
      <c r="AB10" s="735"/>
    </row>
    <row r="11" spans="1:37" ht="13.8" thickBot="1">
      <c r="A11" s="1242" t="s">
        <v>181</v>
      </c>
      <c r="B11" s="1240"/>
      <c r="C11" s="1241"/>
      <c r="D11" s="1242" t="s">
        <v>182</v>
      </c>
      <c r="E11" s="1240"/>
      <c r="F11" s="1241"/>
      <c r="G11" s="1242" t="s">
        <v>183</v>
      </c>
      <c r="H11" s="1240"/>
      <c r="I11" s="1241"/>
      <c r="J11" s="1242" t="s">
        <v>184</v>
      </c>
      <c r="K11" s="1240"/>
      <c r="L11" s="1241"/>
      <c r="M11" s="1242" t="s">
        <v>185</v>
      </c>
      <c r="N11" s="1240"/>
      <c r="O11" s="1241"/>
      <c r="P11" s="1242" t="s">
        <v>186</v>
      </c>
      <c r="Q11" s="1240"/>
      <c r="R11" s="1241"/>
      <c r="S11" s="1242" t="s">
        <v>187</v>
      </c>
      <c r="T11" s="1240"/>
      <c r="U11" s="1241"/>
      <c r="V11" s="1242" t="s">
        <v>188</v>
      </c>
      <c r="W11" s="1240"/>
      <c r="X11" s="1241"/>
      <c r="Y11" s="1242" t="s">
        <v>189</v>
      </c>
      <c r="Z11" s="1240"/>
      <c r="AA11" s="1241"/>
      <c r="AB11" s="1242" t="s">
        <v>190</v>
      </c>
      <c r="AC11" s="1240"/>
      <c r="AD11" s="1243"/>
      <c r="AE11" s="1242" t="s">
        <v>191</v>
      </c>
      <c r="AF11" s="1240"/>
      <c r="AG11" s="1241"/>
      <c r="AH11" s="1239" t="s">
        <v>192</v>
      </c>
      <c r="AI11" s="1240"/>
      <c r="AJ11" s="1241"/>
    </row>
    <row r="12" spans="1:37" s="768" customFormat="1" ht="18" customHeight="1" thickBot="1">
      <c r="A12" s="1247" t="s">
        <v>193</v>
      </c>
      <c r="B12" s="1245"/>
      <c r="C12" s="1246"/>
      <c r="D12" s="1247" t="s">
        <v>194</v>
      </c>
      <c r="E12" s="1245"/>
      <c r="F12" s="1246"/>
      <c r="G12" s="1247" t="s">
        <v>195</v>
      </c>
      <c r="H12" s="1245"/>
      <c r="I12" s="1246"/>
      <c r="J12" s="1247" t="s">
        <v>196</v>
      </c>
      <c r="K12" s="1245"/>
      <c r="L12" s="1246"/>
      <c r="M12" s="1247" t="s">
        <v>197</v>
      </c>
      <c r="N12" s="1245"/>
      <c r="O12" s="1246"/>
      <c r="P12" s="1247" t="s">
        <v>198</v>
      </c>
      <c r="Q12" s="1245"/>
      <c r="R12" s="1246"/>
      <c r="S12" s="1247" t="s">
        <v>199</v>
      </c>
      <c r="T12" s="1245"/>
      <c r="U12" s="1246"/>
      <c r="V12" s="1247" t="s">
        <v>312</v>
      </c>
      <c r="W12" s="1245"/>
      <c r="X12" s="1246"/>
      <c r="Y12" s="1247" t="s">
        <v>313</v>
      </c>
      <c r="Z12" s="1245"/>
      <c r="AA12" s="1246"/>
      <c r="AB12" s="1247" t="s">
        <v>314</v>
      </c>
      <c r="AC12" s="1245"/>
      <c r="AD12" s="1248"/>
      <c r="AE12" s="1247" t="s">
        <v>200</v>
      </c>
      <c r="AF12" s="1245"/>
      <c r="AG12" s="1246"/>
      <c r="AH12" s="1244" t="s">
        <v>201</v>
      </c>
      <c r="AI12" s="1245"/>
      <c r="AJ12" s="1246"/>
    </row>
    <row r="13" spans="1:37" s="769" customFormat="1" ht="24" customHeight="1">
      <c r="A13" s="775">
        <v>1</v>
      </c>
      <c r="B13" s="773" t="s">
        <v>18</v>
      </c>
      <c r="C13" s="776"/>
      <c r="D13" s="728">
        <v>1</v>
      </c>
      <c r="E13" s="674" t="s">
        <v>20</v>
      </c>
      <c r="F13" s="847" t="s">
        <v>720</v>
      </c>
      <c r="G13" s="730">
        <v>1</v>
      </c>
      <c r="H13" s="674" t="s">
        <v>7</v>
      </c>
      <c r="I13" s="729" t="s">
        <v>410</v>
      </c>
      <c r="J13" s="728">
        <v>1</v>
      </c>
      <c r="K13" s="674" t="s">
        <v>18</v>
      </c>
      <c r="L13" s="829" t="s">
        <v>728</v>
      </c>
      <c r="M13" s="775">
        <v>1</v>
      </c>
      <c r="N13" s="778" t="s">
        <v>21</v>
      </c>
      <c r="O13" s="776"/>
      <c r="P13" s="783">
        <v>1</v>
      </c>
      <c r="Q13" s="778" t="s">
        <v>17</v>
      </c>
      <c r="R13" s="784" t="s">
        <v>350</v>
      </c>
      <c r="S13" s="730">
        <v>1</v>
      </c>
      <c r="T13" s="674" t="s">
        <v>19</v>
      </c>
      <c r="U13" s="729" t="s">
        <v>905</v>
      </c>
      <c r="V13" s="783">
        <v>1</v>
      </c>
      <c r="W13" s="778" t="s">
        <v>0</v>
      </c>
      <c r="X13" s="779"/>
      <c r="Y13" s="739">
        <v>1</v>
      </c>
      <c r="Z13" s="674" t="s">
        <v>753</v>
      </c>
      <c r="AA13" s="1102" t="s">
        <v>755</v>
      </c>
      <c r="AB13" s="801">
        <v>1</v>
      </c>
      <c r="AC13" s="778" t="s">
        <v>20</v>
      </c>
      <c r="AD13" s="808" t="s">
        <v>315</v>
      </c>
      <c r="AE13" s="739">
        <v>1</v>
      </c>
      <c r="AF13" s="816" t="s">
        <v>7</v>
      </c>
      <c r="AG13" s="729" t="s">
        <v>761</v>
      </c>
      <c r="AH13" s="813">
        <v>1</v>
      </c>
      <c r="AI13" s="736" t="s">
        <v>331</v>
      </c>
      <c r="AJ13" s="729" t="s">
        <v>473</v>
      </c>
    </row>
    <row r="14" spans="1:37" s="769" customFormat="1" ht="26.25" customHeight="1">
      <c r="A14" s="772">
        <v>2</v>
      </c>
      <c r="B14" s="773" t="s">
        <v>19</v>
      </c>
      <c r="C14" s="774"/>
      <c r="D14" s="772">
        <v>2</v>
      </c>
      <c r="E14" s="778" t="s">
        <v>21</v>
      </c>
      <c r="F14" s="779"/>
      <c r="G14" s="500">
        <v>2</v>
      </c>
      <c r="H14" s="674" t="s">
        <v>17</v>
      </c>
      <c r="I14" s="944" t="s">
        <v>784</v>
      </c>
      <c r="J14" s="500">
        <v>2</v>
      </c>
      <c r="K14" s="674" t="s">
        <v>19</v>
      </c>
      <c r="L14" s="499" t="s">
        <v>371</v>
      </c>
      <c r="M14" s="772">
        <v>2</v>
      </c>
      <c r="N14" s="778" t="s">
        <v>0</v>
      </c>
      <c r="O14" s="774"/>
      <c r="P14" s="504">
        <v>2</v>
      </c>
      <c r="Q14" s="674" t="s">
        <v>18</v>
      </c>
      <c r="R14" s="499" t="s">
        <v>754</v>
      </c>
      <c r="S14" s="504">
        <v>2</v>
      </c>
      <c r="T14" s="674" t="s">
        <v>20</v>
      </c>
      <c r="U14" s="499" t="s">
        <v>906</v>
      </c>
      <c r="V14" s="504">
        <v>2</v>
      </c>
      <c r="W14" s="674" t="s">
        <v>7</v>
      </c>
      <c r="X14" s="497" t="s">
        <v>749</v>
      </c>
      <c r="Y14" s="710">
        <v>2</v>
      </c>
      <c r="Z14" s="674" t="s">
        <v>18</v>
      </c>
      <c r="AA14" s="499" t="s">
        <v>568</v>
      </c>
      <c r="AB14" s="788">
        <v>2</v>
      </c>
      <c r="AC14" s="778" t="s">
        <v>21</v>
      </c>
      <c r="AD14" s="803"/>
      <c r="AE14" s="709">
        <v>2</v>
      </c>
      <c r="AF14" s="736" t="s">
        <v>17</v>
      </c>
      <c r="AG14" s="503" t="s">
        <v>689</v>
      </c>
      <c r="AH14" s="814">
        <v>2</v>
      </c>
      <c r="AI14" s="736" t="s">
        <v>17</v>
      </c>
      <c r="AJ14" s="678" t="s">
        <v>689</v>
      </c>
    </row>
    <row r="15" spans="1:37" s="769" customFormat="1" ht="24" customHeight="1">
      <c r="A15" s="772">
        <v>3</v>
      </c>
      <c r="B15" s="773" t="s">
        <v>20</v>
      </c>
      <c r="C15" s="844"/>
      <c r="D15" s="772">
        <v>3</v>
      </c>
      <c r="E15" s="778" t="s">
        <v>0</v>
      </c>
      <c r="F15" s="780" t="s">
        <v>163</v>
      </c>
      <c r="G15" s="500">
        <v>3</v>
      </c>
      <c r="H15" s="674" t="s">
        <v>18</v>
      </c>
      <c r="I15" s="499" t="s">
        <v>534</v>
      </c>
      <c r="J15" s="500">
        <v>3</v>
      </c>
      <c r="K15" s="674" t="s">
        <v>20</v>
      </c>
      <c r="L15" s="499" t="s">
        <v>344</v>
      </c>
      <c r="M15" s="772">
        <v>3</v>
      </c>
      <c r="N15" s="778" t="s">
        <v>7</v>
      </c>
      <c r="O15" s="774"/>
      <c r="P15" s="504">
        <v>3</v>
      </c>
      <c r="Q15" s="674" t="s">
        <v>19</v>
      </c>
      <c r="R15" s="497" t="s">
        <v>741</v>
      </c>
      <c r="S15" s="785">
        <v>3</v>
      </c>
      <c r="T15" s="778" t="s">
        <v>21</v>
      </c>
      <c r="U15" s="774"/>
      <c r="V15" s="785">
        <v>3</v>
      </c>
      <c r="W15" s="778" t="s">
        <v>17</v>
      </c>
      <c r="X15" s="774" t="s">
        <v>164</v>
      </c>
      <c r="Y15" s="710">
        <v>3</v>
      </c>
      <c r="Z15" s="674" t="s">
        <v>19</v>
      </c>
      <c r="AA15" s="499" t="s">
        <v>756</v>
      </c>
      <c r="AB15" s="788">
        <v>3</v>
      </c>
      <c r="AC15" s="778" t="s">
        <v>0</v>
      </c>
      <c r="AD15" s="809"/>
      <c r="AE15" s="709">
        <v>3</v>
      </c>
      <c r="AF15" s="736" t="s">
        <v>18</v>
      </c>
      <c r="AG15" s="503" t="s">
        <v>762</v>
      </c>
      <c r="AH15" s="814">
        <v>3</v>
      </c>
      <c r="AI15" s="736" t="s">
        <v>18</v>
      </c>
      <c r="AJ15" s="678" t="s">
        <v>769</v>
      </c>
    </row>
    <row r="16" spans="1:37" s="769" customFormat="1" ht="24" customHeight="1">
      <c r="A16" s="772">
        <v>4</v>
      </c>
      <c r="B16" s="773" t="s">
        <v>21</v>
      </c>
      <c r="C16" s="774"/>
      <c r="D16" s="772">
        <v>4</v>
      </c>
      <c r="E16" s="778" t="s">
        <v>7</v>
      </c>
      <c r="F16" s="780" t="s">
        <v>273</v>
      </c>
      <c r="G16" s="504">
        <v>4</v>
      </c>
      <c r="H16" s="674" t="s">
        <v>19</v>
      </c>
      <c r="I16" s="499"/>
      <c r="J16" s="772">
        <v>4</v>
      </c>
      <c r="K16" s="778" t="s">
        <v>21</v>
      </c>
      <c r="L16" s="774" t="s">
        <v>392</v>
      </c>
      <c r="M16" s="772">
        <v>4</v>
      </c>
      <c r="N16" s="778" t="s">
        <v>17</v>
      </c>
      <c r="O16" s="774"/>
      <c r="P16" s="504">
        <v>4</v>
      </c>
      <c r="Q16" s="674" t="s">
        <v>20</v>
      </c>
      <c r="R16" s="499" t="s">
        <v>742</v>
      </c>
      <c r="S16" s="772">
        <v>4</v>
      </c>
      <c r="T16" s="778" t="s">
        <v>0</v>
      </c>
      <c r="U16" s="786"/>
      <c r="V16" s="504">
        <v>4</v>
      </c>
      <c r="W16" s="674" t="s">
        <v>18</v>
      </c>
      <c r="X16" s="503" t="s">
        <v>863</v>
      </c>
      <c r="Y16" s="710">
        <v>4</v>
      </c>
      <c r="Z16" s="674" t="s">
        <v>20</v>
      </c>
      <c r="AA16" s="499" t="s">
        <v>689</v>
      </c>
      <c r="AB16" s="788">
        <v>4</v>
      </c>
      <c r="AC16" s="778" t="s">
        <v>7</v>
      </c>
      <c r="AD16" s="809"/>
      <c r="AE16" s="710">
        <v>4</v>
      </c>
      <c r="AF16" s="736" t="s">
        <v>19</v>
      </c>
      <c r="AG16" s="497" t="s">
        <v>763</v>
      </c>
      <c r="AH16" s="815">
        <v>4</v>
      </c>
      <c r="AI16" s="736" t="s">
        <v>19</v>
      </c>
      <c r="AJ16" s="497" t="s">
        <v>614</v>
      </c>
    </row>
    <row r="17" spans="1:36" s="769" customFormat="1" ht="24" customHeight="1">
      <c r="A17" s="772">
        <v>5</v>
      </c>
      <c r="B17" s="773" t="s">
        <v>336</v>
      </c>
      <c r="C17" s="774"/>
      <c r="D17" s="772">
        <v>5</v>
      </c>
      <c r="E17" s="778" t="s">
        <v>17</v>
      </c>
      <c r="F17" s="780" t="s">
        <v>274</v>
      </c>
      <c r="G17" s="504">
        <v>5</v>
      </c>
      <c r="H17" s="674" t="s">
        <v>20</v>
      </c>
      <c r="I17" s="499" t="s">
        <v>318</v>
      </c>
      <c r="J17" s="772">
        <v>5</v>
      </c>
      <c r="K17" s="778" t="s">
        <v>0</v>
      </c>
      <c r="L17" s="781"/>
      <c r="M17" s="772">
        <v>5</v>
      </c>
      <c r="N17" s="778" t="s">
        <v>18</v>
      </c>
      <c r="O17" s="774"/>
      <c r="P17" s="785">
        <v>5</v>
      </c>
      <c r="Q17" s="778" t="s">
        <v>21</v>
      </c>
      <c r="R17" s="774"/>
      <c r="S17" s="500">
        <v>5</v>
      </c>
      <c r="T17" s="674" t="s">
        <v>7</v>
      </c>
      <c r="U17" s="499" t="s">
        <v>870</v>
      </c>
      <c r="V17" s="504">
        <v>5</v>
      </c>
      <c r="W17" s="674" t="s">
        <v>19</v>
      </c>
      <c r="X17" s="499" t="s">
        <v>642</v>
      </c>
      <c r="Y17" s="787">
        <v>5</v>
      </c>
      <c r="Z17" s="778" t="s">
        <v>21</v>
      </c>
      <c r="AA17" s="774"/>
      <c r="AB17" s="788">
        <v>5</v>
      </c>
      <c r="AC17" s="778" t="s">
        <v>17</v>
      </c>
      <c r="AD17" s="809"/>
      <c r="AE17" s="710">
        <v>5</v>
      </c>
      <c r="AF17" s="736" t="s">
        <v>20</v>
      </c>
      <c r="AG17" s="499" t="s">
        <v>689</v>
      </c>
      <c r="AH17" s="815">
        <v>5</v>
      </c>
      <c r="AI17" s="736" t="s">
        <v>20</v>
      </c>
      <c r="AJ17" s="499" t="s">
        <v>689</v>
      </c>
    </row>
    <row r="18" spans="1:36" s="769" customFormat="1" ht="24" customHeight="1">
      <c r="A18" s="772">
        <v>6</v>
      </c>
      <c r="B18" s="773" t="s">
        <v>7</v>
      </c>
      <c r="C18" s="774"/>
      <c r="D18" s="772">
        <v>6</v>
      </c>
      <c r="E18" s="778" t="s">
        <v>18</v>
      </c>
      <c r="F18" s="774" t="s">
        <v>334</v>
      </c>
      <c r="G18" s="500">
        <v>6</v>
      </c>
      <c r="H18" s="674" t="s">
        <v>369</v>
      </c>
      <c r="I18" s="499" t="s">
        <v>597</v>
      </c>
      <c r="J18" s="500">
        <v>6</v>
      </c>
      <c r="K18" s="674" t="s">
        <v>7</v>
      </c>
      <c r="L18" s="497" t="s">
        <v>828</v>
      </c>
      <c r="M18" s="772">
        <v>6</v>
      </c>
      <c r="N18" s="778" t="s">
        <v>19</v>
      </c>
      <c r="O18" s="780"/>
      <c r="P18" s="772">
        <v>6</v>
      </c>
      <c r="Q18" s="778" t="s">
        <v>0</v>
      </c>
      <c r="R18" s="786"/>
      <c r="S18" s="504">
        <v>6</v>
      </c>
      <c r="T18" s="674" t="s">
        <v>17</v>
      </c>
      <c r="U18" s="497"/>
      <c r="V18" s="500">
        <v>6</v>
      </c>
      <c r="W18" s="674" t="s">
        <v>20</v>
      </c>
      <c r="X18" s="499" t="s">
        <v>642</v>
      </c>
      <c r="Y18" s="788">
        <v>6</v>
      </c>
      <c r="Z18" s="778" t="s">
        <v>0</v>
      </c>
      <c r="AA18" s="774"/>
      <c r="AB18" s="788">
        <v>6</v>
      </c>
      <c r="AC18" s="778" t="s">
        <v>18</v>
      </c>
      <c r="AD18" s="803"/>
      <c r="AE18" s="788">
        <v>6</v>
      </c>
      <c r="AF18" s="797" t="s">
        <v>21</v>
      </c>
      <c r="AG18" s="774"/>
      <c r="AH18" s="985">
        <v>6</v>
      </c>
      <c r="AI18" s="797" t="s">
        <v>21</v>
      </c>
      <c r="AJ18" s="774"/>
    </row>
    <row r="19" spans="1:36" s="769" customFormat="1" ht="24" customHeight="1">
      <c r="A19" s="500">
        <v>7</v>
      </c>
      <c r="B19" s="496" t="s">
        <v>17</v>
      </c>
      <c r="C19" s="497" t="s">
        <v>579</v>
      </c>
      <c r="D19" s="500">
        <v>7</v>
      </c>
      <c r="E19" s="674" t="s">
        <v>19</v>
      </c>
      <c r="F19" s="497"/>
      <c r="G19" s="772">
        <v>7</v>
      </c>
      <c r="H19" s="778" t="s">
        <v>0</v>
      </c>
      <c r="I19" s="774" t="s">
        <v>536</v>
      </c>
      <c r="J19" s="504">
        <v>7</v>
      </c>
      <c r="K19" s="674" t="s">
        <v>17</v>
      </c>
      <c r="L19" s="499" t="s">
        <v>693</v>
      </c>
      <c r="M19" s="772">
        <v>7</v>
      </c>
      <c r="N19" s="778" t="s">
        <v>20</v>
      </c>
      <c r="O19" s="780"/>
      <c r="P19" s="500">
        <v>7</v>
      </c>
      <c r="Q19" s="674" t="s">
        <v>7</v>
      </c>
      <c r="R19" s="499" t="s">
        <v>603</v>
      </c>
      <c r="S19" s="504">
        <v>7</v>
      </c>
      <c r="T19" s="674" t="s">
        <v>18</v>
      </c>
      <c r="U19" s="499"/>
      <c r="V19" s="772">
        <v>7</v>
      </c>
      <c r="W19" s="778" t="s">
        <v>21</v>
      </c>
      <c r="X19" s="982"/>
      <c r="Y19" s="709">
        <v>7</v>
      </c>
      <c r="Z19" s="674" t="s">
        <v>7</v>
      </c>
      <c r="AA19" s="499"/>
      <c r="AB19" s="788">
        <v>7</v>
      </c>
      <c r="AC19" s="778" t="s">
        <v>19</v>
      </c>
      <c r="AD19" s="1104"/>
      <c r="AE19" s="788">
        <v>7</v>
      </c>
      <c r="AF19" s="797" t="s">
        <v>0</v>
      </c>
      <c r="AG19" s="786"/>
      <c r="AH19" s="804">
        <v>7</v>
      </c>
      <c r="AI19" s="797" t="s">
        <v>0</v>
      </c>
      <c r="AJ19" s="774"/>
    </row>
    <row r="20" spans="1:36" s="769" customFormat="1" ht="24" customHeight="1">
      <c r="A20" s="500">
        <v>8</v>
      </c>
      <c r="B20" s="496" t="s">
        <v>18</v>
      </c>
      <c r="C20" s="940"/>
      <c r="D20" s="500">
        <v>8</v>
      </c>
      <c r="E20" s="674" t="s">
        <v>20</v>
      </c>
      <c r="F20" s="499" t="s">
        <v>617</v>
      </c>
      <c r="G20" s="772">
        <v>8</v>
      </c>
      <c r="H20" s="778" t="s">
        <v>7</v>
      </c>
      <c r="I20" s="774" t="s">
        <v>537</v>
      </c>
      <c r="J20" s="504">
        <v>8</v>
      </c>
      <c r="K20" s="674" t="s">
        <v>18</v>
      </c>
      <c r="L20" s="499" t="s">
        <v>533</v>
      </c>
      <c r="M20" s="772">
        <v>8</v>
      </c>
      <c r="N20" s="778" t="s">
        <v>21</v>
      </c>
      <c r="O20" s="782"/>
      <c r="P20" s="504">
        <v>8</v>
      </c>
      <c r="Q20" s="674" t="s">
        <v>17</v>
      </c>
      <c r="R20" s="497" t="s">
        <v>812</v>
      </c>
      <c r="S20" s="502">
        <v>8</v>
      </c>
      <c r="T20" s="674" t="s">
        <v>19</v>
      </c>
      <c r="U20" s="497"/>
      <c r="V20" s="785">
        <v>8</v>
      </c>
      <c r="W20" s="778" t="s">
        <v>0</v>
      </c>
      <c r="X20" s="774"/>
      <c r="Y20" s="710">
        <v>8</v>
      </c>
      <c r="Z20" s="674" t="s">
        <v>17</v>
      </c>
      <c r="AA20" s="499" t="s">
        <v>689</v>
      </c>
      <c r="AB20" s="788">
        <v>8</v>
      </c>
      <c r="AC20" s="778" t="s">
        <v>20</v>
      </c>
      <c r="AD20" s="809" t="s">
        <v>608</v>
      </c>
      <c r="AE20" s="709">
        <v>8</v>
      </c>
      <c r="AF20" s="736" t="s">
        <v>7</v>
      </c>
      <c r="AG20" s="499" t="s">
        <v>717</v>
      </c>
      <c r="AH20" s="814">
        <v>8</v>
      </c>
      <c r="AI20" s="736" t="s">
        <v>7</v>
      </c>
      <c r="AJ20" s="499"/>
    </row>
    <row r="21" spans="1:36" s="769" customFormat="1" ht="24" customHeight="1">
      <c r="A21" s="500">
        <v>9</v>
      </c>
      <c r="B21" s="496" t="s">
        <v>19</v>
      </c>
      <c r="C21" s="1188" t="s">
        <v>822</v>
      </c>
      <c r="D21" s="772">
        <v>9</v>
      </c>
      <c r="E21" s="778" t="s">
        <v>21</v>
      </c>
      <c r="F21" s="774"/>
      <c r="G21" s="504">
        <v>9</v>
      </c>
      <c r="H21" s="674" t="s">
        <v>17</v>
      </c>
      <c r="I21" s="824" t="s">
        <v>726</v>
      </c>
      <c r="J21" s="500">
        <v>9</v>
      </c>
      <c r="K21" s="674" t="s">
        <v>19</v>
      </c>
      <c r="L21" s="499" t="s">
        <v>349</v>
      </c>
      <c r="M21" s="772">
        <v>9</v>
      </c>
      <c r="N21" s="778" t="s">
        <v>0</v>
      </c>
      <c r="O21" s="780"/>
      <c r="P21" s="504">
        <v>9</v>
      </c>
      <c r="Q21" s="674" t="s">
        <v>18</v>
      </c>
      <c r="R21" s="499" t="s">
        <v>533</v>
      </c>
      <c r="S21" s="504">
        <v>9</v>
      </c>
      <c r="T21" s="674" t="s">
        <v>20</v>
      </c>
      <c r="U21" s="497" t="s">
        <v>689</v>
      </c>
      <c r="V21" s="504">
        <v>9</v>
      </c>
      <c r="W21" s="674" t="s">
        <v>7</v>
      </c>
      <c r="X21" s="499"/>
      <c r="Y21" s="710">
        <v>9</v>
      </c>
      <c r="Z21" s="674" t="s">
        <v>18</v>
      </c>
      <c r="AA21" s="499" t="s">
        <v>813</v>
      </c>
      <c r="AB21" s="788">
        <v>9</v>
      </c>
      <c r="AC21" s="778" t="s">
        <v>21</v>
      </c>
      <c r="AD21" s="810" t="s">
        <v>607</v>
      </c>
      <c r="AE21" s="710">
        <v>9</v>
      </c>
      <c r="AF21" s="736" t="s">
        <v>17</v>
      </c>
      <c r="AG21" s="499" t="s">
        <v>764</v>
      </c>
      <c r="AH21" s="815">
        <v>9</v>
      </c>
      <c r="AI21" s="736" t="s">
        <v>17</v>
      </c>
      <c r="AJ21" s="498" t="s">
        <v>689</v>
      </c>
    </row>
    <row r="22" spans="1:36" s="769" customFormat="1" ht="26.25" customHeight="1">
      <c r="A22" s="500">
        <v>10</v>
      </c>
      <c r="B22" s="496" t="s">
        <v>20</v>
      </c>
      <c r="C22" s="497" t="s">
        <v>839</v>
      </c>
      <c r="D22" s="772">
        <v>10</v>
      </c>
      <c r="E22" s="778" t="s">
        <v>0</v>
      </c>
      <c r="F22" s="786"/>
      <c r="G22" s="666">
        <v>10</v>
      </c>
      <c r="H22" s="674" t="s">
        <v>18</v>
      </c>
      <c r="I22" s="499" t="s">
        <v>533</v>
      </c>
      <c r="J22" s="500">
        <v>10</v>
      </c>
      <c r="K22" s="674" t="s">
        <v>20</v>
      </c>
      <c r="L22" s="499" t="s">
        <v>689</v>
      </c>
      <c r="M22" s="772">
        <v>10</v>
      </c>
      <c r="N22" s="778" t="s">
        <v>7</v>
      </c>
      <c r="O22" s="800" t="s">
        <v>474</v>
      </c>
      <c r="P22" s="504">
        <v>10</v>
      </c>
      <c r="Q22" s="674" t="s">
        <v>19</v>
      </c>
      <c r="R22" s="825" t="s">
        <v>319</v>
      </c>
      <c r="S22" s="789">
        <v>10</v>
      </c>
      <c r="T22" s="778" t="s">
        <v>21</v>
      </c>
      <c r="U22" s="779"/>
      <c r="V22" s="504">
        <v>10</v>
      </c>
      <c r="W22" s="674" t="s">
        <v>17</v>
      </c>
      <c r="X22" s="1188" t="s">
        <v>759</v>
      </c>
      <c r="Y22" s="710">
        <v>10</v>
      </c>
      <c r="Z22" s="674" t="s">
        <v>19</v>
      </c>
      <c r="AA22" s="499" t="s">
        <v>349</v>
      </c>
      <c r="AB22" s="788">
        <v>10</v>
      </c>
      <c r="AC22" s="778" t="s">
        <v>0</v>
      </c>
      <c r="AD22" s="802"/>
      <c r="AE22" s="710">
        <v>10</v>
      </c>
      <c r="AF22" s="736" t="s">
        <v>18</v>
      </c>
      <c r="AG22" s="940" t="s">
        <v>533</v>
      </c>
      <c r="AH22" s="815">
        <v>10</v>
      </c>
      <c r="AI22" s="736" t="s">
        <v>18</v>
      </c>
      <c r="AJ22" s="498"/>
    </row>
    <row r="23" spans="1:36" s="769" customFormat="1" ht="24" customHeight="1">
      <c r="A23" s="772">
        <v>11</v>
      </c>
      <c r="B23" s="773" t="s">
        <v>21</v>
      </c>
      <c r="C23" s="779"/>
      <c r="D23" s="500">
        <v>11</v>
      </c>
      <c r="E23" s="674" t="s">
        <v>7</v>
      </c>
      <c r="F23" s="497" t="s">
        <v>902</v>
      </c>
      <c r="G23" s="505">
        <v>11</v>
      </c>
      <c r="H23" s="674" t="s">
        <v>19</v>
      </c>
      <c r="I23" s="499" t="s">
        <v>619</v>
      </c>
      <c r="J23" s="772">
        <v>11</v>
      </c>
      <c r="K23" s="778" t="s">
        <v>21</v>
      </c>
      <c r="L23" s="982" t="s">
        <v>598</v>
      </c>
      <c r="M23" s="772">
        <v>11</v>
      </c>
      <c r="N23" s="778" t="s">
        <v>17</v>
      </c>
      <c r="O23" s="774"/>
      <c r="P23" s="504">
        <v>11</v>
      </c>
      <c r="Q23" s="674" t="s">
        <v>20</v>
      </c>
      <c r="R23" s="499" t="s">
        <v>699</v>
      </c>
      <c r="S23" s="772">
        <v>11</v>
      </c>
      <c r="T23" s="778" t="s">
        <v>0</v>
      </c>
      <c r="U23" s="774"/>
      <c r="V23" s="504">
        <v>11</v>
      </c>
      <c r="W23" s="674" t="s">
        <v>18</v>
      </c>
      <c r="X23" s="499" t="s">
        <v>750</v>
      </c>
      <c r="Y23" s="710">
        <v>11</v>
      </c>
      <c r="Z23" s="674" t="s">
        <v>20</v>
      </c>
      <c r="AA23" s="499" t="s">
        <v>689</v>
      </c>
      <c r="AB23" s="788">
        <v>11</v>
      </c>
      <c r="AC23" s="778" t="s">
        <v>7</v>
      </c>
      <c r="AD23" s="803" t="s">
        <v>166</v>
      </c>
      <c r="AE23" s="788">
        <v>11</v>
      </c>
      <c r="AF23" s="797" t="s">
        <v>19</v>
      </c>
      <c r="AG23" s="780" t="s">
        <v>167</v>
      </c>
      <c r="AH23" s="814">
        <v>11</v>
      </c>
      <c r="AI23" s="736" t="s">
        <v>19</v>
      </c>
      <c r="AJ23" s="498" t="s">
        <v>316</v>
      </c>
    </row>
    <row r="24" spans="1:36" s="769" customFormat="1" ht="24" customHeight="1">
      <c r="A24" s="772">
        <v>12</v>
      </c>
      <c r="B24" s="773" t="s">
        <v>0</v>
      </c>
      <c r="C24" s="774"/>
      <c r="D24" s="500">
        <v>12</v>
      </c>
      <c r="E24" s="674" t="s">
        <v>17</v>
      </c>
      <c r="F24" s="1187" t="s">
        <v>721</v>
      </c>
      <c r="G24" s="505">
        <v>12</v>
      </c>
      <c r="H24" s="674" t="s">
        <v>20</v>
      </c>
      <c r="I24" s="499" t="s">
        <v>689</v>
      </c>
      <c r="J24" s="772">
        <v>12</v>
      </c>
      <c r="K24" s="778" t="s">
        <v>0</v>
      </c>
      <c r="L24" s="774"/>
      <c r="M24" s="772">
        <v>12</v>
      </c>
      <c r="N24" s="778" t="s">
        <v>18</v>
      </c>
      <c r="O24" s="774" t="s">
        <v>602</v>
      </c>
      <c r="P24" s="785">
        <v>12</v>
      </c>
      <c r="Q24" s="778" t="s">
        <v>21</v>
      </c>
      <c r="R24" s="774" t="s">
        <v>487</v>
      </c>
      <c r="S24" s="500">
        <v>12</v>
      </c>
      <c r="T24" s="674" t="s">
        <v>7</v>
      </c>
      <c r="U24" s="498"/>
      <c r="V24" s="504">
        <v>12</v>
      </c>
      <c r="W24" s="674" t="s">
        <v>19</v>
      </c>
      <c r="X24" s="825" t="s">
        <v>567</v>
      </c>
      <c r="Y24" s="787">
        <v>12</v>
      </c>
      <c r="Z24" s="778" t="s">
        <v>21</v>
      </c>
      <c r="AA24" s="774"/>
      <c r="AB24" s="787">
        <v>12</v>
      </c>
      <c r="AC24" s="778" t="s">
        <v>17</v>
      </c>
      <c r="AD24" s="803"/>
      <c r="AE24" s="709">
        <v>12</v>
      </c>
      <c r="AF24" s="736" t="s">
        <v>20</v>
      </c>
      <c r="AG24" s="499" t="s">
        <v>689</v>
      </c>
      <c r="AH24" s="814">
        <v>12</v>
      </c>
      <c r="AI24" s="736" t="s">
        <v>20</v>
      </c>
      <c r="AJ24" s="499" t="s">
        <v>689</v>
      </c>
    </row>
    <row r="25" spans="1:36" s="769" customFormat="1" ht="24" customHeight="1">
      <c r="A25" s="500">
        <v>13</v>
      </c>
      <c r="B25" s="496" t="s">
        <v>7</v>
      </c>
      <c r="C25" s="497" t="s">
        <v>717</v>
      </c>
      <c r="D25" s="500">
        <v>13</v>
      </c>
      <c r="E25" s="674" t="s">
        <v>18</v>
      </c>
      <c r="F25" s="825" t="s">
        <v>722</v>
      </c>
      <c r="G25" s="789">
        <v>13</v>
      </c>
      <c r="H25" s="778" t="s">
        <v>21</v>
      </c>
      <c r="I25" s="774"/>
      <c r="J25" s="500">
        <v>13</v>
      </c>
      <c r="K25" s="674" t="s">
        <v>7</v>
      </c>
      <c r="L25" s="499" t="s">
        <v>729</v>
      </c>
      <c r="M25" s="772">
        <v>13</v>
      </c>
      <c r="N25" s="778" t="s">
        <v>19</v>
      </c>
      <c r="O25" s="780" t="s">
        <v>602</v>
      </c>
      <c r="P25" s="772">
        <v>13</v>
      </c>
      <c r="Q25" s="778" t="s">
        <v>0</v>
      </c>
      <c r="R25" s="774"/>
      <c r="S25" s="500">
        <v>13</v>
      </c>
      <c r="T25" s="674" t="s">
        <v>17</v>
      </c>
      <c r="U25" s="499" t="s">
        <v>907</v>
      </c>
      <c r="V25" s="500">
        <v>13</v>
      </c>
      <c r="W25" s="674" t="s">
        <v>20</v>
      </c>
      <c r="X25" s="497" t="s">
        <v>605</v>
      </c>
      <c r="Y25" s="788">
        <v>13</v>
      </c>
      <c r="Z25" s="778" t="s">
        <v>0</v>
      </c>
      <c r="AA25" s="786"/>
      <c r="AB25" s="787">
        <v>13</v>
      </c>
      <c r="AC25" s="778" t="s">
        <v>18</v>
      </c>
      <c r="AD25" s="803"/>
      <c r="AE25" s="788">
        <v>13</v>
      </c>
      <c r="AF25" s="797" t="s">
        <v>21</v>
      </c>
      <c r="AG25" s="774"/>
      <c r="AH25" s="804">
        <v>13</v>
      </c>
      <c r="AI25" s="797" t="s">
        <v>21</v>
      </c>
      <c r="AJ25" s="774"/>
    </row>
    <row r="26" spans="1:36" s="769" customFormat="1" ht="27" customHeight="1">
      <c r="A26" s="500">
        <v>14</v>
      </c>
      <c r="B26" s="496" t="s">
        <v>17</v>
      </c>
      <c r="C26" s="940" t="s">
        <v>718</v>
      </c>
      <c r="D26" s="500">
        <v>14</v>
      </c>
      <c r="E26" s="674" t="s">
        <v>19</v>
      </c>
      <c r="F26" s="499" t="s">
        <v>723</v>
      </c>
      <c r="G26" s="772">
        <v>14</v>
      </c>
      <c r="H26" s="778" t="s">
        <v>0</v>
      </c>
      <c r="I26" s="774"/>
      <c r="J26" s="504">
        <v>14</v>
      </c>
      <c r="K26" s="674" t="s">
        <v>17</v>
      </c>
      <c r="L26" s="499" t="s">
        <v>694</v>
      </c>
      <c r="M26" s="772">
        <v>14</v>
      </c>
      <c r="N26" s="778" t="s">
        <v>20</v>
      </c>
      <c r="O26" s="780" t="s">
        <v>602</v>
      </c>
      <c r="P26" s="500">
        <v>14</v>
      </c>
      <c r="Q26" s="674" t="s">
        <v>7</v>
      </c>
      <c r="R26" s="1105" t="s">
        <v>743</v>
      </c>
      <c r="S26" s="723">
        <v>14</v>
      </c>
      <c r="T26" s="674" t="s">
        <v>18</v>
      </c>
      <c r="U26" s="499" t="s">
        <v>894</v>
      </c>
      <c r="V26" s="732">
        <v>14</v>
      </c>
      <c r="W26" s="734" t="s">
        <v>21</v>
      </c>
      <c r="X26" s="733" t="s">
        <v>550</v>
      </c>
      <c r="Y26" s="709">
        <v>14</v>
      </c>
      <c r="Z26" s="674" t="s">
        <v>7</v>
      </c>
      <c r="AA26" s="499" t="s">
        <v>386</v>
      </c>
      <c r="AB26" s="788">
        <v>14</v>
      </c>
      <c r="AC26" s="778" t="s">
        <v>19</v>
      </c>
      <c r="AD26" s="803"/>
      <c r="AE26" s="788">
        <v>14</v>
      </c>
      <c r="AF26" s="797" t="s">
        <v>0</v>
      </c>
      <c r="AG26" s="774"/>
      <c r="AH26" s="804">
        <v>14</v>
      </c>
      <c r="AI26" s="797" t="s">
        <v>0</v>
      </c>
      <c r="AJ26" s="774"/>
    </row>
    <row r="27" spans="1:36" s="769" customFormat="1" ht="24" customHeight="1">
      <c r="A27" s="500">
        <v>15</v>
      </c>
      <c r="B27" s="496" t="s">
        <v>18</v>
      </c>
      <c r="C27" s="499" t="s">
        <v>717</v>
      </c>
      <c r="D27" s="500">
        <v>15</v>
      </c>
      <c r="E27" s="674" t="s">
        <v>20</v>
      </c>
      <c r="F27" s="497" t="s">
        <v>903</v>
      </c>
      <c r="G27" s="500">
        <v>15</v>
      </c>
      <c r="H27" s="674" t="s">
        <v>7</v>
      </c>
      <c r="I27" s="499" t="s">
        <v>582</v>
      </c>
      <c r="J27" s="504">
        <v>15</v>
      </c>
      <c r="K27" s="674" t="s">
        <v>18</v>
      </c>
      <c r="L27" s="499" t="s">
        <v>731</v>
      </c>
      <c r="M27" s="772">
        <v>15</v>
      </c>
      <c r="N27" s="778" t="s">
        <v>21</v>
      </c>
      <c r="O27" s="780"/>
      <c r="P27" s="500">
        <v>15</v>
      </c>
      <c r="Q27" s="674" t="s">
        <v>17</v>
      </c>
      <c r="R27" s="829" t="s">
        <v>744</v>
      </c>
      <c r="S27" s="504">
        <v>15</v>
      </c>
      <c r="T27" s="674" t="s">
        <v>19</v>
      </c>
      <c r="U27" s="497"/>
      <c r="V27" s="772">
        <v>15</v>
      </c>
      <c r="W27" s="778" t="s">
        <v>0</v>
      </c>
      <c r="X27" s="786"/>
      <c r="Y27" s="709">
        <v>15</v>
      </c>
      <c r="Z27" s="674" t="s">
        <v>17</v>
      </c>
      <c r="AA27" s="499" t="s">
        <v>689</v>
      </c>
      <c r="AB27" s="788">
        <v>15</v>
      </c>
      <c r="AC27" s="778" t="s">
        <v>20</v>
      </c>
      <c r="AD27" s="811"/>
      <c r="AE27" s="709">
        <v>15</v>
      </c>
      <c r="AF27" s="736" t="s">
        <v>7</v>
      </c>
      <c r="AG27" s="499" t="s">
        <v>387</v>
      </c>
      <c r="AH27" s="814">
        <v>15</v>
      </c>
      <c r="AI27" s="736" t="s">
        <v>7</v>
      </c>
      <c r="AJ27" s="499" t="s">
        <v>316</v>
      </c>
    </row>
    <row r="28" spans="1:36" s="769" customFormat="1" ht="24" customHeight="1">
      <c r="A28" s="500">
        <v>16</v>
      </c>
      <c r="B28" s="496" t="s">
        <v>19</v>
      </c>
      <c r="C28" s="497" t="s">
        <v>823</v>
      </c>
      <c r="D28" s="1096">
        <v>16</v>
      </c>
      <c r="E28" s="1097" t="s">
        <v>21</v>
      </c>
      <c r="F28" s="1098" t="s">
        <v>578</v>
      </c>
      <c r="G28" s="504">
        <v>16</v>
      </c>
      <c r="H28" s="674" t="s">
        <v>17</v>
      </c>
      <c r="I28" s="1105" t="s">
        <v>689</v>
      </c>
      <c r="J28" s="504">
        <v>16</v>
      </c>
      <c r="K28" s="674" t="s">
        <v>19</v>
      </c>
      <c r="L28" s="944" t="s">
        <v>390</v>
      </c>
      <c r="M28" s="772">
        <v>16</v>
      </c>
      <c r="N28" s="778" t="s">
        <v>0</v>
      </c>
      <c r="O28" s="800"/>
      <c r="P28" s="504">
        <v>16</v>
      </c>
      <c r="Q28" s="674" t="s">
        <v>18</v>
      </c>
      <c r="R28" s="499" t="s">
        <v>745</v>
      </c>
      <c r="S28" s="504">
        <v>16</v>
      </c>
      <c r="T28" s="674" t="s">
        <v>20</v>
      </c>
      <c r="U28" s="499" t="s">
        <v>895</v>
      </c>
      <c r="V28" s="504">
        <v>16</v>
      </c>
      <c r="W28" s="674" t="s">
        <v>7</v>
      </c>
      <c r="X28" s="499" t="s">
        <v>385</v>
      </c>
      <c r="Y28" s="710">
        <v>16</v>
      </c>
      <c r="Z28" s="674" t="s">
        <v>18</v>
      </c>
      <c r="AA28" s="499" t="s">
        <v>813</v>
      </c>
      <c r="AB28" s="799">
        <v>16</v>
      </c>
      <c r="AC28" s="778" t="s">
        <v>21</v>
      </c>
      <c r="AD28" s="810"/>
      <c r="AE28" s="710">
        <v>16</v>
      </c>
      <c r="AF28" s="736" t="s">
        <v>17</v>
      </c>
      <c r="AG28" s="499" t="s">
        <v>711</v>
      </c>
      <c r="AH28" s="815">
        <v>16</v>
      </c>
      <c r="AI28" s="736" t="s">
        <v>17</v>
      </c>
      <c r="AJ28" s="499" t="s">
        <v>768</v>
      </c>
    </row>
    <row r="29" spans="1:36" s="769" customFormat="1" ht="24" customHeight="1">
      <c r="A29" s="500">
        <v>17</v>
      </c>
      <c r="B29" s="496" t="s">
        <v>20</v>
      </c>
      <c r="C29" s="667" t="s">
        <v>615</v>
      </c>
      <c r="D29" s="772">
        <v>17</v>
      </c>
      <c r="E29" s="778" t="s">
        <v>0</v>
      </c>
      <c r="F29" s="774"/>
      <c r="G29" s="666">
        <v>17</v>
      </c>
      <c r="H29" s="674" t="s">
        <v>18</v>
      </c>
      <c r="I29" s="499" t="s">
        <v>826</v>
      </c>
      <c r="J29" s="500">
        <v>17</v>
      </c>
      <c r="K29" s="674" t="s">
        <v>20</v>
      </c>
      <c r="L29" s="1142" t="s">
        <v>730</v>
      </c>
      <c r="M29" s="772">
        <v>17</v>
      </c>
      <c r="N29" s="778" t="s">
        <v>7</v>
      </c>
      <c r="O29" s="990" t="s">
        <v>540</v>
      </c>
      <c r="P29" s="504">
        <v>17</v>
      </c>
      <c r="Q29" s="674" t="s">
        <v>19</v>
      </c>
      <c r="R29" s="497" t="s">
        <v>554</v>
      </c>
      <c r="S29" s="505">
        <v>17</v>
      </c>
      <c r="T29" s="674" t="s">
        <v>21</v>
      </c>
      <c r="U29" s="499" t="s">
        <v>893</v>
      </c>
      <c r="V29" s="504">
        <v>17</v>
      </c>
      <c r="W29" s="674" t="s">
        <v>17</v>
      </c>
      <c r="X29" s="499" t="s">
        <v>689</v>
      </c>
      <c r="Y29" s="710">
        <v>17</v>
      </c>
      <c r="Z29" s="674" t="s">
        <v>19</v>
      </c>
      <c r="AA29" s="499"/>
      <c r="AB29" s="788">
        <v>17</v>
      </c>
      <c r="AC29" s="778" t="s">
        <v>0</v>
      </c>
      <c r="AD29" s="803"/>
      <c r="AE29" s="710">
        <v>17</v>
      </c>
      <c r="AF29" s="736" t="s">
        <v>18</v>
      </c>
      <c r="AG29" s="499" t="s">
        <v>765</v>
      </c>
      <c r="AH29" s="815">
        <v>17</v>
      </c>
      <c r="AI29" s="736" t="s">
        <v>18</v>
      </c>
      <c r="AJ29" s="499" t="s">
        <v>260</v>
      </c>
    </row>
    <row r="30" spans="1:36" s="769" customFormat="1" ht="24" customHeight="1">
      <c r="A30" s="1096">
        <v>18</v>
      </c>
      <c r="B30" s="1107" t="s">
        <v>21</v>
      </c>
      <c r="C30" s="1098" t="s">
        <v>374</v>
      </c>
      <c r="D30" s="500">
        <v>18</v>
      </c>
      <c r="E30" s="674" t="s">
        <v>7</v>
      </c>
      <c r="F30" s="499"/>
      <c r="G30" s="505">
        <v>18</v>
      </c>
      <c r="H30" s="674" t="s">
        <v>19</v>
      </c>
      <c r="I30" s="499" t="s">
        <v>727</v>
      </c>
      <c r="J30" s="772">
        <v>18</v>
      </c>
      <c r="K30" s="778" t="s">
        <v>21</v>
      </c>
      <c r="L30" s="774"/>
      <c r="M30" s="500">
        <v>18</v>
      </c>
      <c r="N30" s="674" t="s">
        <v>17</v>
      </c>
      <c r="O30" s="497" t="s">
        <v>740</v>
      </c>
      <c r="P30" s="504">
        <v>18</v>
      </c>
      <c r="Q30" s="674" t="s">
        <v>20</v>
      </c>
      <c r="R30" s="497"/>
      <c r="S30" s="772">
        <v>18</v>
      </c>
      <c r="T30" s="778" t="s">
        <v>0</v>
      </c>
      <c r="U30" s="774"/>
      <c r="V30" s="504">
        <v>18</v>
      </c>
      <c r="W30" s="674" t="s">
        <v>18</v>
      </c>
      <c r="X30" s="839" t="s">
        <v>643</v>
      </c>
      <c r="Y30" s="710">
        <v>18</v>
      </c>
      <c r="Z30" s="674" t="s">
        <v>20</v>
      </c>
      <c r="AA30" s="498" t="s">
        <v>689</v>
      </c>
      <c r="AB30" s="788">
        <v>18</v>
      </c>
      <c r="AC30" s="778" t="s">
        <v>7</v>
      </c>
      <c r="AD30" s="802"/>
      <c r="AE30" s="709">
        <v>18</v>
      </c>
      <c r="AF30" s="736" t="s">
        <v>19</v>
      </c>
      <c r="AG30" s="1143"/>
      <c r="AH30" s="814">
        <v>18</v>
      </c>
      <c r="AI30" s="736" t="s">
        <v>19</v>
      </c>
      <c r="AJ30" s="499" t="s">
        <v>202</v>
      </c>
    </row>
    <row r="31" spans="1:36" s="769" customFormat="1" ht="24" customHeight="1">
      <c r="A31" s="772">
        <v>19</v>
      </c>
      <c r="B31" s="773" t="s">
        <v>0</v>
      </c>
      <c r="C31" s="779"/>
      <c r="D31" s="500">
        <v>19</v>
      </c>
      <c r="E31" s="674" t="s">
        <v>17</v>
      </c>
      <c r="F31" s="825" t="s">
        <v>689</v>
      </c>
      <c r="G31" s="505">
        <v>19</v>
      </c>
      <c r="H31" s="674" t="s">
        <v>20</v>
      </c>
      <c r="I31" s="499" t="s">
        <v>690</v>
      </c>
      <c r="J31" s="772">
        <v>19</v>
      </c>
      <c r="K31" s="778" t="s">
        <v>0</v>
      </c>
      <c r="L31" s="774"/>
      <c r="M31" s="500">
        <v>19</v>
      </c>
      <c r="N31" s="674" t="s">
        <v>18</v>
      </c>
      <c r="O31" s="667" t="s">
        <v>739</v>
      </c>
      <c r="P31" s="785">
        <v>19</v>
      </c>
      <c r="Q31" s="778" t="s">
        <v>21</v>
      </c>
      <c r="R31" s="779"/>
      <c r="S31" s="772">
        <v>19</v>
      </c>
      <c r="T31" s="778" t="s">
        <v>7</v>
      </c>
      <c r="U31" s="774" t="s">
        <v>537</v>
      </c>
      <c r="V31" s="504">
        <v>19</v>
      </c>
      <c r="W31" s="674" t="s">
        <v>19</v>
      </c>
      <c r="X31" s="497" t="s">
        <v>751</v>
      </c>
      <c r="Y31" s="787">
        <v>19</v>
      </c>
      <c r="Z31" s="778" t="s">
        <v>21</v>
      </c>
      <c r="AA31" s="780"/>
      <c r="AB31" s="710">
        <v>19</v>
      </c>
      <c r="AC31" s="674" t="s">
        <v>17</v>
      </c>
      <c r="AD31" s="501" t="s">
        <v>758</v>
      </c>
      <c r="AE31" s="709">
        <v>19</v>
      </c>
      <c r="AF31" s="736" t="s">
        <v>20</v>
      </c>
      <c r="AG31" s="499" t="s">
        <v>689</v>
      </c>
      <c r="AH31" s="814">
        <v>19</v>
      </c>
      <c r="AI31" s="736" t="s">
        <v>20</v>
      </c>
      <c r="AJ31" s="498" t="s">
        <v>584</v>
      </c>
    </row>
    <row r="32" spans="1:36" s="769" customFormat="1" ht="26.25" customHeight="1">
      <c r="A32" s="500">
        <v>20</v>
      </c>
      <c r="B32" s="496" t="s">
        <v>7</v>
      </c>
      <c r="C32" s="499" t="s">
        <v>840</v>
      </c>
      <c r="D32" s="500">
        <v>20</v>
      </c>
      <c r="E32" s="674" t="s">
        <v>18</v>
      </c>
      <c r="F32" s="499" t="s">
        <v>533</v>
      </c>
      <c r="G32" s="823">
        <v>20</v>
      </c>
      <c r="H32" s="734" t="s">
        <v>21</v>
      </c>
      <c r="I32" s="986" t="s">
        <v>581</v>
      </c>
      <c r="J32" s="980">
        <v>20</v>
      </c>
      <c r="K32" s="981" t="s">
        <v>7</v>
      </c>
      <c r="L32" s="829" t="s">
        <v>491</v>
      </c>
      <c r="M32" s="505">
        <v>20</v>
      </c>
      <c r="N32" s="674" t="s">
        <v>19</v>
      </c>
      <c r="O32" s="499" t="s">
        <v>575</v>
      </c>
      <c r="P32" s="772">
        <v>20</v>
      </c>
      <c r="Q32" s="778" t="s">
        <v>0</v>
      </c>
      <c r="R32" s="774"/>
      <c r="S32" s="504">
        <v>20</v>
      </c>
      <c r="T32" s="674" t="s">
        <v>17</v>
      </c>
      <c r="U32" s="499" t="s">
        <v>896</v>
      </c>
      <c r="V32" s="500">
        <v>20</v>
      </c>
      <c r="W32" s="674" t="s">
        <v>20</v>
      </c>
      <c r="X32" s="975" t="s">
        <v>704</v>
      </c>
      <c r="Y32" s="788">
        <v>20</v>
      </c>
      <c r="Z32" s="778" t="s">
        <v>0</v>
      </c>
      <c r="AA32" s="774"/>
      <c r="AB32" s="710">
        <v>20</v>
      </c>
      <c r="AC32" s="674" t="s">
        <v>18</v>
      </c>
      <c r="AD32" s="501"/>
      <c r="AE32" s="737">
        <v>20</v>
      </c>
      <c r="AF32" s="738" t="s">
        <v>21</v>
      </c>
      <c r="AG32" s="986" t="s">
        <v>489</v>
      </c>
      <c r="AH32" s="804">
        <v>20</v>
      </c>
      <c r="AI32" s="797" t="s">
        <v>21</v>
      </c>
      <c r="AJ32" s="779" t="s">
        <v>475</v>
      </c>
    </row>
    <row r="33" spans="1:36" s="769" customFormat="1" ht="26.25" customHeight="1">
      <c r="A33" s="500">
        <v>21</v>
      </c>
      <c r="B33" s="496" t="s">
        <v>17</v>
      </c>
      <c r="C33" s="1106" t="s">
        <v>841</v>
      </c>
      <c r="D33" s="500">
        <v>21</v>
      </c>
      <c r="E33" s="674" t="s">
        <v>19</v>
      </c>
      <c r="F33" s="667" t="s">
        <v>724</v>
      </c>
      <c r="G33" s="772">
        <v>21</v>
      </c>
      <c r="H33" s="778" t="s">
        <v>0</v>
      </c>
      <c r="I33" s="774"/>
      <c r="J33" s="500">
        <v>21</v>
      </c>
      <c r="K33" s="674" t="s">
        <v>17</v>
      </c>
      <c r="L33" s="668"/>
      <c r="M33" s="505">
        <v>21</v>
      </c>
      <c r="N33" s="674" t="s">
        <v>20</v>
      </c>
      <c r="O33" s="667" t="s">
        <v>689</v>
      </c>
      <c r="P33" s="772">
        <v>21</v>
      </c>
      <c r="Q33" s="778" t="s">
        <v>7</v>
      </c>
      <c r="R33" s="774" t="s">
        <v>335</v>
      </c>
      <c r="S33" s="666">
        <v>21</v>
      </c>
      <c r="T33" s="674" t="s">
        <v>18</v>
      </c>
      <c r="U33" s="499"/>
      <c r="V33" s="772">
        <v>21</v>
      </c>
      <c r="W33" s="778" t="s">
        <v>21</v>
      </c>
      <c r="X33" s="779"/>
      <c r="Y33" s="709">
        <v>21</v>
      </c>
      <c r="Z33" s="674" t="s">
        <v>7</v>
      </c>
      <c r="AA33" s="499" t="s">
        <v>480</v>
      </c>
      <c r="AB33" s="709">
        <v>21</v>
      </c>
      <c r="AC33" s="674" t="s">
        <v>19</v>
      </c>
      <c r="AD33" s="1111" t="s">
        <v>492</v>
      </c>
      <c r="AE33" s="788">
        <v>21</v>
      </c>
      <c r="AF33" s="797" t="s">
        <v>0</v>
      </c>
      <c r="AG33" s="774"/>
      <c r="AH33" s="804">
        <v>21</v>
      </c>
      <c r="AI33" s="797" t="s">
        <v>0</v>
      </c>
      <c r="AJ33" s="780"/>
    </row>
    <row r="34" spans="1:36" s="769" customFormat="1" ht="27" customHeight="1">
      <c r="A34" s="500">
        <v>22</v>
      </c>
      <c r="B34" s="496" t="s">
        <v>18</v>
      </c>
      <c r="C34" s="499" t="s">
        <v>842</v>
      </c>
      <c r="D34" s="500">
        <v>22</v>
      </c>
      <c r="E34" s="674" t="s">
        <v>20</v>
      </c>
      <c r="F34" s="497"/>
      <c r="G34" s="500">
        <v>22</v>
      </c>
      <c r="H34" s="674" t="s">
        <v>7</v>
      </c>
      <c r="I34" s="499" t="s">
        <v>549</v>
      </c>
      <c r="J34" s="675">
        <v>22</v>
      </c>
      <c r="K34" s="674" t="s">
        <v>18</v>
      </c>
      <c r="L34" s="499" t="s">
        <v>732</v>
      </c>
      <c r="M34" s="789">
        <v>22</v>
      </c>
      <c r="N34" s="778" t="s">
        <v>21</v>
      </c>
      <c r="O34" s="779" t="s">
        <v>542</v>
      </c>
      <c r="P34" s="785">
        <v>22</v>
      </c>
      <c r="Q34" s="778" t="s">
        <v>17</v>
      </c>
      <c r="R34" s="846" t="s">
        <v>173</v>
      </c>
      <c r="S34" s="505">
        <v>22</v>
      </c>
      <c r="T34" s="674" t="s">
        <v>19</v>
      </c>
      <c r="U34" s="499" t="s">
        <v>908</v>
      </c>
      <c r="V34" s="785">
        <v>22</v>
      </c>
      <c r="W34" s="778" t="s">
        <v>0</v>
      </c>
      <c r="X34" s="774"/>
      <c r="Y34" s="710">
        <v>22</v>
      </c>
      <c r="Z34" s="674" t="s">
        <v>17</v>
      </c>
      <c r="AA34" s="499" t="s">
        <v>708</v>
      </c>
      <c r="AB34" s="709">
        <v>22</v>
      </c>
      <c r="AC34" s="674" t="s">
        <v>20</v>
      </c>
      <c r="AD34" s="812" t="s">
        <v>348</v>
      </c>
      <c r="AE34" s="709">
        <v>22</v>
      </c>
      <c r="AF34" s="736" t="s">
        <v>7</v>
      </c>
      <c r="AG34" s="499" t="s">
        <v>349</v>
      </c>
      <c r="AH34" s="814">
        <v>22</v>
      </c>
      <c r="AI34" s="736" t="s">
        <v>7</v>
      </c>
      <c r="AJ34" s="499" t="s">
        <v>287</v>
      </c>
    </row>
    <row r="35" spans="1:36" s="769" customFormat="1" ht="24" customHeight="1">
      <c r="A35" s="500">
        <v>23</v>
      </c>
      <c r="B35" s="496" t="s">
        <v>19</v>
      </c>
      <c r="C35" s="497" t="s">
        <v>843</v>
      </c>
      <c r="D35" s="772">
        <v>23</v>
      </c>
      <c r="E35" s="778" t="s">
        <v>21</v>
      </c>
      <c r="F35" s="774"/>
      <c r="G35" s="504">
        <v>23</v>
      </c>
      <c r="H35" s="674" t="s">
        <v>17</v>
      </c>
      <c r="I35" s="499" t="s">
        <v>725</v>
      </c>
      <c r="J35" s="772">
        <v>23</v>
      </c>
      <c r="K35" s="778" t="s">
        <v>19</v>
      </c>
      <c r="L35" s="774" t="s">
        <v>780</v>
      </c>
      <c r="M35" s="772">
        <v>23</v>
      </c>
      <c r="N35" s="778" t="s">
        <v>0</v>
      </c>
      <c r="O35" s="774"/>
      <c r="P35" s="500">
        <v>23</v>
      </c>
      <c r="Q35" s="674" t="s">
        <v>18</v>
      </c>
      <c r="R35" s="499" t="s">
        <v>533</v>
      </c>
      <c r="S35" s="505">
        <v>23</v>
      </c>
      <c r="T35" s="674" t="s">
        <v>20</v>
      </c>
      <c r="U35" s="499" t="s">
        <v>898</v>
      </c>
      <c r="V35" s="772">
        <v>23</v>
      </c>
      <c r="W35" s="778" t="s">
        <v>7</v>
      </c>
      <c r="X35" s="774" t="s">
        <v>165</v>
      </c>
      <c r="Y35" s="709">
        <v>23</v>
      </c>
      <c r="Z35" s="674" t="s">
        <v>18</v>
      </c>
      <c r="AA35" s="499"/>
      <c r="AB35" s="787">
        <v>23</v>
      </c>
      <c r="AC35" s="778" t="s">
        <v>21</v>
      </c>
      <c r="AD35" s="803"/>
      <c r="AE35" s="787">
        <v>23</v>
      </c>
      <c r="AF35" s="797" t="s">
        <v>17</v>
      </c>
      <c r="AG35" s="774" t="s">
        <v>206</v>
      </c>
      <c r="AH35" s="815">
        <v>23</v>
      </c>
      <c r="AI35" s="736" t="s">
        <v>17</v>
      </c>
      <c r="AJ35" s="497"/>
    </row>
    <row r="36" spans="1:36" s="769" customFormat="1" ht="24" customHeight="1">
      <c r="A36" s="500">
        <v>24</v>
      </c>
      <c r="B36" s="496" t="s">
        <v>20</v>
      </c>
      <c r="C36" s="497" t="s">
        <v>844</v>
      </c>
      <c r="D36" s="772">
        <v>24</v>
      </c>
      <c r="E36" s="778" t="s">
        <v>0</v>
      </c>
      <c r="F36" s="774"/>
      <c r="G36" s="666">
        <v>24</v>
      </c>
      <c r="H36" s="674" t="s">
        <v>18</v>
      </c>
      <c r="I36" s="499" t="s">
        <v>533</v>
      </c>
      <c r="J36" s="772">
        <v>24</v>
      </c>
      <c r="K36" s="778" t="s">
        <v>20</v>
      </c>
      <c r="L36" s="982" t="s">
        <v>733</v>
      </c>
      <c r="M36" s="500">
        <v>24</v>
      </c>
      <c r="N36" s="674" t="s">
        <v>7</v>
      </c>
      <c r="O36" s="940" t="s">
        <v>738</v>
      </c>
      <c r="P36" s="505">
        <v>24</v>
      </c>
      <c r="Q36" s="674" t="s">
        <v>19</v>
      </c>
      <c r="R36" s="499" t="s">
        <v>580</v>
      </c>
      <c r="S36" s="1205">
        <v>24</v>
      </c>
      <c r="T36" s="778" t="s">
        <v>21</v>
      </c>
      <c r="U36" s="774"/>
      <c r="V36" s="505">
        <v>24</v>
      </c>
      <c r="W36" s="674" t="s">
        <v>17</v>
      </c>
      <c r="X36" s="499" t="s">
        <v>705</v>
      </c>
      <c r="Y36" s="709">
        <v>24</v>
      </c>
      <c r="Z36" s="674" t="s">
        <v>19</v>
      </c>
      <c r="AA36" s="499" t="s">
        <v>316</v>
      </c>
      <c r="AB36" s="788">
        <v>24</v>
      </c>
      <c r="AC36" s="778" t="s">
        <v>0</v>
      </c>
      <c r="AD36" s="803"/>
      <c r="AE36" s="710">
        <v>24</v>
      </c>
      <c r="AF36" s="736" t="s">
        <v>18</v>
      </c>
      <c r="AG36" s="497" t="s">
        <v>766</v>
      </c>
      <c r="AH36" s="815">
        <v>24</v>
      </c>
      <c r="AI36" s="736" t="s">
        <v>18</v>
      </c>
      <c r="AJ36" s="746"/>
    </row>
    <row r="37" spans="1:36" s="769" customFormat="1" ht="25.5" customHeight="1">
      <c r="A37" s="772">
        <v>25</v>
      </c>
      <c r="B37" s="773" t="s">
        <v>21</v>
      </c>
      <c r="C37" s="774"/>
      <c r="D37" s="500">
        <v>25</v>
      </c>
      <c r="E37" s="674" t="s">
        <v>7</v>
      </c>
      <c r="F37" s="1199" t="s">
        <v>825</v>
      </c>
      <c r="G37" s="505">
        <v>25</v>
      </c>
      <c r="H37" s="674" t="s">
        <v>19</v>
      </c>
      <c r="I37" s="499"/>
      <c r="J37" s="772">
        <v>25</v>
      </c>
      <c r="K37" s="778" t="s">
        <v>21</v>
      </c>
      <c r="L37" s="774"/>
      <c r="M37" s="666">
        <v>25</v>
      </c>
      <c r="N37" s="674" t="s">
        <v>17</v>
      </c>
      <c r="O37" s="499" t="s">
        <v>737</v>
      </c>
      <c r="P37" s="505">
        <v>25</v>
      </c>
      <c r="Q37" s="674" t="s">
        <v>20</v>
      </c>
      <c r="R37" s="497" t="s">
        <v>746</v>
      </c>
      <c r="S37" s="772">
        <v>25</v>
      </c>
      <c r="T37" s="778" t="s">
        <v>0</v>
      </c>
      <c r="U37" s="781"/>
      <c r="V37" s="505">
        <v>25</v>
      </c>
      <c r="W37" s="674" t="s">
        <v>18</v>
      </c>
      <c r="X37" s="499" t="s">
        <v>481</v>
      </c>
      <c r="Y37" s="709">
        <v>25</v>
      </c>
      <c r="Z37" s="674" t="s">
        <v>20</v>
      </c>
      <c r="AA37" s="499" t="s">
        <v>757</v>
      </c>
      <c r="AB37" s="709">
        <v>25</v>
      </c>
      <c r="AC37" s="674" t="s">
        <v>7</v>
      </c>
      <c r="AD37" s="812" t="s">
        <v>717</v>
      </c>
      <c r="AE37" s="709">
        <v>25</v>
      </c>
      <c r="AF37" s="736" t="s">
        <v>19</v>
      </c>
      <c r="AG37" s="499"/>
      <c r="AH37" s="814">
        <v>25</v>
      </c>
      <c r="AI37" s="736" t="s">
        <v>19</v>
      </c>
      <c r="AJ37" s="499" t="s">
        <v>767</v>
      </c>
    </row>
    <row r="38" spans="1:36" s="769" customFormat="1" ht="24" customHeight="1">
      <c r="A38" s="772">
        <v>26</v>
      </c>
      <c r="B38" s="773" t="s">
        <v>0</v>
      </c>
      <c r="C38" s="774"/>
      <c r="D38" s="500">
        <v>26</v>
      </c>
      <c r="E38" s="674" t="s">
        <v>17</v>
      </c>
      <c r="F38" s="499" t="s">
        <v>688</v>
      </c>
      <c r="G38" s="505">
        <v>26</v>
      </c>
      <c r="H38" s="674" t="s">
        <v>20</v>
      </c>
      <c r="I38" s="1200" t="s">
        <v>827</v>
      </c>
      <c r="J38" s="772">
        <v>26</v>
      </c>
      <c r="K38" s="778" t="s">
        <v>0</v>
      </c>
      <c r="L38" s="774" t="s">
        <v>389</v>
      </c>
      <c r="M38" s="666">
        <v>26</v>
      </c>
      <c r="N38" s="674" t="s">
        <v>18</v>
      </c>
      <c r="O38" s="499" t="s">
        <v>736</v>
      </c>
      <c r="P38" s="823">
        <v>26</v>
      </c>
      <c r="Q38" s="734" t="s">
        <v>21</v>
      </c>
      <c r="R38" s="986" t="s">
        <v>747</v>
      </c>
      <c r="S38" s="500">
        <v>26</v>
      </c>
      <c r="T38" s="674" t="s">
        <v>7</v>
      </c>
      <c r="U38" s="499" t="s">
        <v>366</v>
      </c>
      <c r="V38" s="505">
        <v>26</v>
      </c>
      <c r="W38" s="674" t="s">
        <v>19</v>
      </c>
      <c r="X38" s="499" t="s">
        <v>592</v>
      </c>
      <c r="Y38" s="788">
        <v>26</v>
      </c>
      <c r="Z38" s="778" t="s">
        <v>21</v>
      </c>
      <c r="AA38" s="774" t="s">
        <v>782</v>
      </c>
      <c r="AB38" s="710">
        <v>26</v>
      </c>
      <c r="AC38" s="674" t="s">
        <v>17</v>
      </c>
      <c r="AD38" s="1144" t="s">
        <v>611</v>
      </c>
      <c r="AE38" s="709">
        <v>26</v>
      </c>
      <c r="AF38" s="736" t="s">
        <v>20</v>
      </c>
      <c r="AG38" s="497" t="s">
        <v>689</v>
      </c>
      <c r="AH38" s="804">
        <v>26</v>
      </c>
      <c r="AI38" s="797" t="s">
        <v>20</v>
      </c>
      <c r="AJ38" s="774" t="s">
        <v>613</v>
      </c>
    </row>
    <row r="39" spans="1:36" s="769" customFormat="1" ht="24" customHeight="1">
      <c r="A39" s="500">
        <v>27</v>
      </c>
      <c r="B39" s="496" t="s">
        <v>7</v>
      </c>
      <c r="C39" s="497" t="s">
        <v>838</v>
      </c>
      <c r="D39" s="500">
        <v>27</v>
      </c>
      <c r="E39" s="674" t="s">
        <v>18</v>
      </c>
      <c r="F39" s="499"/>
      <c r="G39" s="789">
        <v>27</v>
      </c>
      <c r="H39" s="778" t="s">
        <v>21</v>
      </c>
      <c r="I39" s="792"/>
      <c r="J39" s="772">
        <v>27</v>
      </c>
      <c r="K39" s="778" t="s">
        <v>7</v>
      </c>
      <c r="L39" s="774" t="s">
        <v>539</v>
      </c>
      <c r="M39" s="505">
        <v>27</v>
      </c>
      <c r="N39" s="674" t="s">
        <v>19</v>
      </c>
      <c r="O39" s="731"/>
      <c r="P39" s="772">
        <v>27</v>
      </c>
      <c r="Q39" s="778" t="s">
        <v>0</v>
      </c>
      <c r="R39" s="774"/>
      <c r="S39" s="666">
        <v>27</v>
      </c>
      <c r="T39" s="674" t="s">
        <v>17</v>
      </c>
      <c r="U39" s="499" t="s">
        <v>897</v>
      </c>
      <c r="V39" s="500">
        <v>27</v>
      </c>
      <c r="W39" s="674" t="s">
        <v>20</v>
      </c>
      <c r="X39" s="940" t="s">
        <v>752</v>
      </c>
      <c r="Y39" s="788">
        <v>27</v>
      </c>
      <c r="Z39" s="778" t="s">
        <v>0</v>
      </c>
      <c r="AA39" s="774"/>
      <c r="AB39" s="710">
        <v>27</v>
      </c>
      <c r="AC39" s="674" t="s">
        <v>18</v>
      </c>
      <c r="AD39" s="1111" t="s">
        <v>760</v>
      </c>
      <c r="AE39" s="788">
        <v>27</v>
      </c>
      <c r="AF39" s="797" t="s">
        <v>21</v>
      </c>
      <c r="AG39" s="774"/>
      <c r="AH39" s="804">
        <v>27</v>
      </c>
      <c r="AI39" s="797" t="s">
        <v>21</v>
      </c>
      <c r="AJ39" s="774"/>
    </row>
    <row r="40" spans="1:36" s="769" customFormat="1" ht="24" customHeight="1">
      <c r="A40" s="500">
        <v>28</v>
      </c>
      <c r="B40" s="496" t="s">
        <v>17</v>
      </c>
      <c r="C40" s="499" t="s">
        <v>689</v>
      </c>
      <c r="D40" s="500">
        <v>28</v>
      </c>
      <c r="E40" s="674" t="s">
        <v>19</v>
      </c>
      <c r="F40" s="497"/>
      <c r="G40" s="772">
        <v>28</v>
      </c>
      <c r="H40" s="778" t="s">
        <v>0</v>
      </c>
      <c r="I40" s="774"/>
      <c r="J40" s="772">
        <v>28</v>
      </c>
      <c r="K40" s="778" t="s">
        <v>17</v>
      </c>
      <c r="L40" s="774" t="s">
        <v>599</v>
      </c>
      <c r="M40" s="505">
        <v>28</v>
      </c>
      <c r="N40" s="674" t="s">
        <v>20</v>
      </c>
      <c r="O40" s="499" t="s">
        <v>698</v>
      </c>
      <c r="P40" s="500">
        <v>28</v>
      </c>
      <c r="Q40" s="674" t="s">
        <v>7</v>
      </c>
      <c r="R40" s="499"/>
      <c r="S40" s="666">
        <v>28</v>
      </c>
      <c r="T40" s="674" t="s">
        <v>18</v>
      </c>
      <c r="U40" s="499" t="s">
        <v>533</v>
      </c>
      <c r="V40" s="772">
        <v>28</v>
      </c>
      <c r="W40" s="778" t="s">
        <v>21</v>
      </c>
      <c r="X40" s="779"/>
      <c r="Y40" s="788">
        <v>28</v>
      </c>
      <c r="Z40" s="778" t="s">
        <v>7</v>
      </c>
      <c r="AA40" s="774"/>
      <c r="AB40" s="709">
        <v>28</v>
      </c>
      <c r="AC40" s="674" t="s">
        <v>19</v>
      </c>
      <c r="AD40" s="812"/>
      <c r="AE40" s="788">
        <v>28</v>
      </c>
      <c r="AF40" s="822" t="s">
        <v>1</v>
      </c>
      <c r="AG40" s="774"/>
      <c r="AH40" s="804">
        <v>28</v>
      </c>
      <c r="AI40" s="797" t="s">
        <v>0</v>
      </c>
      <c r="AJ40" s="774"/>
    </row>
    <row r="41" spans="1:36" s="769" customFormat="1" ht="24" customHeight="1">
      <c r="A41" s="772">
        <v>29</v>
      </c>
      <c r="B41" s="773" t="s">
        <v>18</v>
      </c>
      <c r="C41" s="774" t="s">
        <v>162</v>
      </c>
      <c r="D41" s="500">
        <v>29</v>
      </c>
      <c r="E41" s="674" t="s">
        <v>20</v>
      </c>
      <c r="F41" s="499" t="s">
        <v>687</v>
      </c>
      <c r="G41" s="500">
        <v>29</v>
      </c>
      <c r="H41" s="674" t="s">
        <v>7</v>
      </c>
      <c r="I41" s="944" t="s">
        <v>783</v>
      </c>
      <c r="J41" s="772">
        <v>29</v>
      </c>
      <c r="K41" s="778" t="s">
        <v>18</v>
      </c>
      <c r="L41" s="779" t="s">
        <v>734</v>
      </c>
      <c r="M41" s="823">
        <v>29</v>
      </c>
      <c r="N41" s="734" t="s">
        <v>21</v>
      </c>
      <c r="O41" s="733" t="s">
        <v>374</v>
      </c>
      <c r="P41" s="504">
        <v>29</v>
      </c>
      <c r="Q41" s="674" t="s">
        <v>17</v>
      </c>
      <c r="R41" s="497" t="s">
        <v>702</v>
      </c>
      <c r="S41" s="505">
        <v>29</v>
      </c>
      <c r="T41" s="674" t="s">
        <v>19</v>
      </c>
      <c r="U41" s="499"/>
      <c r="V41" s="785">
        <v>29</v>
      </c>
      <c r="W41" s="778" t="s">
        <v>0</v>
      </c>
      <c r="X41" s="774"/>
      <c r="Y41" s="787">
        <v>29</v>
      </c>
      <c r="Z41" s="778" t="s">
        <v>17</v>
      </c>
      <c r="AA41" s="774" t="s">
        <v>325</v>
      </c>
      <c r="AB41" s="709">
        <v>29</v>
      </c>
      <c r="AC41" s="674" t="s">
        <v>20</v>
      </c>
      <c r="AD41" s="812" t="s">
        <v>559</v>
      </c>
      <c r="AE41" s="821"/>
      <c r="AF41" s="820"/>
      <c r="AG41" s="928"/>
      <c r="AH41" s="804">
        <v>29</v>
      </c>
      <c r="AI41" s="797" t="s">
        <v>7</v>
      </c>
      <c r="AJ41" s="774"/>
    </row>
    <row r="42" spans="1:36" s="769" customFormat="1" ht="24" customHeight="1">
      <c r="A42" s="500">
        <v>30</v>
      </c>
      <c r="B42" s="496" t="s">
        <v>19</v>
      </c>
      <c r="C42" s="499" t="s">
        <v>719</v>
      </c>
      <c r="D42" s="772">
        <v>30</v>
      </c>
      <c r="E42" s="826" t="s">
        <v>21</v>
      </c>
      <c r="F42" s="774"/>
      <c r="G42" s="504">
        <v>30</v>
      </c>
      <c r="H42" s="674" t="s">
        <v>333</v>
      </c>
      <c r="I42" s="503"/>
      <c r="J42" s="772">
        <v>30</v>
      </c>
      <c r="K42" s="826" t="s">
        <v>19</v>
      </c>
      <c r="L42" s="779" t="s">
        <v>735</v>
      </c>
      <c r="M42" s="772">
        <v>30</v>
      </c>
      <c r="N42" s="826" t="s">
        <v>0</v>
      </c>
      <c r="O42" s="774"/>
      <c r="P42" s="505">
        <v>30</v>
      </c>
      <c r="Q42" s="674" t="s">
        <v>330</v>
      </c>
      <c r="R42" s="499" t="s">
        <v>904</v>
      </c>
      <c r="S42" s="505">
        <v>30</v>
      </c>
      <c r="T42" s="676" t="s">
        <v>20</v>
      </c>
      <c r="U42" s="497" t="s">
        <v>909</v>
      </c>
      <c r="V42" s="505">
        <v>30</v>
      </c>
      <c r="W42" s="674" t="s">
        <v>331</v>
      </c>
      <c r="X42" s="499" t="s">
        <v>593</v>
      </c>
      <c r="Y42" s="788">
        <v>30</v>
      </c>
      <c r="Z42" s="826" t="s">
        <v>18</v>
      </c>
      <c r="AA42" s="774"/>
      <c r="AB42" s="787">
        <v>30</v>
      </c>
      <c r="AC42" s="826" t="s">
        <v>21</v>
      </c>
      <c r="AD42" s="802"/>
      <c r="AE42" s="500"/>
      <c r="AF42" s="807"/>
      <c r="AG42" s="817"/>
      <c r="AH42" s="804">
        <v>30</v>
      </c>
      <c r="AI42" s="797" t="s">
        <v>17</v>
      </c>
      <c r="AJ42" s="774"/>
    </row>
    <row r="43" spans="1:36" s="769" customFormat="1" ht="21.75" customHeight="1" thickBot="1">
      <c r="A43" s="1252"/>
      <c r="B43" s="1253"/>
      <c r="C43" s="1254"/>
      <c r="D43" s="793">
        <v>31</v>
      </c>
      <c r="E43" s="827" t="s">
        <v>0</v>
      </c>
      <c r="F43" s="794"/>
      <c r="G43" s="1255"/>
      <c r="H43" s="1256"/>
      <c r="I43" s="1257"/>
      <c r="J43" s="790">
        <v>31</v>
      </c>
      <c r="K43" s="827" t="s">
        <v>20</v>
      </c>
      <c r="L43" s="791" t="s">
        <v>538</v>
      </c>
      <c r="M43" s="770">
        <v>31</v>
      </c>
      <c r="N43" s="828" t="s">
        <v>370</v>
      </c>
      <c r="O43" s="1103" t="s">
        <v>546</v>
      </c>
      <c r="P43" s="1255"/>
      <c r="Q43" s="1256"/>
      <c r="R43" s="1257"/>
      <c r="S43" s="983">
        <v>31</v>
      </c>
      <c r="T43" s="984" t="s">
        <v>369</v>
      </c>
      <c r="U43" s="1101" t="s">
        <v>748</v>
      </c>
      <c r="V43" s="1252"/>
      <c r="W43" s="1253"/>
      <c r="X43" s="1254"/>
      <c r="Y43" s="798">
        <v>31</v>
      </c>
      <c r="Z43" s="827" t="s">
        <v>332</v>
      </c>
      <c r="AA43" s="791"/>
      <c r="AB43" s="796">
        <v>31</v>
      </c>
      <c r="AC43" s="827" t="s">
        <v>1</v>
      </c>
      <c r="AD43" s="791"/>
      <c r="AE43" s="848"/>
      <c r="AF43" s="818"/>
      <c r="AG43" s="819"/>
      <c r="AH43" s="805">
        <v>31</v>
      </c>
      <c r="AI43" s="797" t="s">
        <v>18</v>
      </c>
      <c r="AJ43" s="795" t="s">
        <v>494</v>
      </c>
    </row>
    <row r="44" spans="1:36" s="769" customFormat="1" ht="12.75" customHeight="1" thickBot="1">
      <c r="A44" s="1258"/>
      <c r="B44" s="1259"/>
      <c r="C44" s="1260"/>
      <c r="D44" s="1261"/>
      <c r="E44" s="1262"/>
      <c r="F44" s="1263"/>
      <c r="G44" s="1264"/>
      <c r="H44" s="1265"/>
      <c r="I44" s="1266"/>
      <c r="J44" s="1258" t="s">
        <v>377</v>
      </c>
      <c r="K44" s="1259"/>
      <c r="L44" s="1260"/>
      <c r="M44" s="1258" t="s">
        <v>175</v>
      </c>
      <c r="N44" s="1259"/>
      <c r="O44" s="1260"/>
      <c r="P44" s="1264" t="s">
        <v>378</v>
      </c>
      <c r="Q44" s="1265"/>
      <c r="R44" s="1266"/>
      <c r="S44" s="1258"/>
      <c r="T44" s="1259"/>
      <c r="U44" s="1260"/>
      <c r="V44" s="1258"/>
      <c r="W44" s="1259"/>
      <c r="X44" s="1260"/>
      <c r="Y44" s="1258" t="s">
        <v>379</v>
      </c>
      <c r="Z44" s="1259"/>
      <c r="AA44" s="1260"/>
      <c r="AB44" s="1267" t="s">
        <v>388</v>
      </c>
      <c r="AC44" s="1268"/>
      <c r="AD44" s="1269"/>
      <c r="AE44" s="1258"/>
      <c r="AF44" s="1259"/>
      <c r="AG44" s="1260"/>
      <c r="AH44" s="1249"/>
      <c r="AI44" s="1250"/>
      <c r="AJ44" s="1251"/>
    </row>
    <row r="45" spans="1:36" s="769" customFormat="1" ht="9" customHeight="1">
      <c r="A45" s="1270" t="s">
        <v>381</v>
      </c>
      <c r="B45" s="1279"/>
      <c r="C45" s="1280"/>
      <c r="D45" s="1273" t="s">
        <v>382</v>
      </c>
      <c r="E45" s="1274"/>
      <c r="F45" s="1275"/>
      <c r="G45" s="1273" t="s">
        <v>854</v>
      </c>
      <c r="H45" s="1274"/>
      <c r="I45" s="1275"/>
      <c r="J45" s="1273" t="s">
        <v>855</v>
      </c>
      <c r="K45" s="1274"/>
      <c r="L45" s="1275"/>
      <c r="M45" s="1270" t="s">
        <v>856</v>
      </c>
      <c r="N45" s="1271"/>
      <c r="O45" s="1272"/>
      <c r="P45" s="1270" t="s">
        <v>857</v>
      </c>
      <c r="Q45" s="1271"/>
      <c r="R45" s="1272"/>
      <c r="S45" s="1270" t="s">
        <v>383</v>
      </c>
      <c r="T45" s="1271"/>
      <c r="U45" s="1272"/>
      <c r="V45" s="1270" t="s">
        <v>857</v>
      </c>
      <c r="W45" s="1271"/>
      <c r="X45" s="1272"/>
      <c r="Y45" s="1270" t="s">
        <v>858</v>
      </c>
      <c r="Z45" s="1271"/>
      <c r="AA45" s="1272"/>
      <c r="AB45" s="1270" t="s">
        <v>384</v>
      </c>
      <c r="AC45" s="1271"/>
      <c r="AD45" s="1272"/>
      <c r="AE45" s="1270" t="s">
        <v>382</v>
      </c>
      <c r="AF45" s="1271"/>
      <c r="AG45" s="1272"/>
      <c r="AH45" s="1270" t="s">
        <v>859</v>
      </c>
      <c r="AI45" s="1271"/>
      <c r="AJ45" s="1272"/>
    </row>
    <row r="46" spans="1:36" s="769" customFormat="1" ht="9" customHeight="1">
      <c r="A46" s="1281"/>
      <c r="B46" s="1282"/>
      <c r="C46" s="1283"/>
      <c r="D46" s="1273"/>
      <c r="E46" s="1274"/>
      <c r="F46" s="1275"/>
      <c r="G46" s="1273"/>
      <c r="H46" s="1274"/>
      <c r="I46" s="1275"/>
      <c r="J46" s="1273"/>
      <c r="K46" s="1274"/>
      <c r="L46" s="1275"/>
      <c r="M46" s="1273"/>
      <c r="N46" s="1274"/>
      <c r="O46" s="1275"/>
      <c r="P46" s="1273"/>
      <c r="Q46" s="1274"/>
      <c r="R46" s="1275"/>
      <c r="S46" s="1273"/>
      <c r="T46" s="1274"/>
      <c r="U46" s="1275"/>
      <c r="V46" s="1273"/>
      <c r="W46" s="1274"/>
      <c r="X46" s="1275"/>
      <c r="Y46" s="1273"/>
      <c r="Z46" s="1274"/>
      <c r="AA46" s="1275"/>
      <c r="AB46" s="1273"/>
      <c r="AC46" s="1274"/>
      <c r="AD46" s="1275"/>
      <c r="AE46" s="1273"/>
      <c r="AF46" s="1274"/>
      <c r="AG46" s="1275"/>
      <c r="AH46" s="1273"/>
      <c r="AI46" s="1274"/>
      <c r="AJ46" s="1275"/>
    </row>
    <row r="47" spans="1:36" s="769" customFormat="1" ht="9" customHeight="1" thickBot="1">
      <c r="A47" s="1284"/>
      <c r="B47" s="1285"/>
      <c r="C47" s="1286"/>
      <c r="D47" s="1276"/>
      <c r="E47" s="1277"/>
      <c r="F47" s="1278"/>
      <c r="G47" s="1276"/>
      <c r="H47" s="1277"/>
      <c r="I47" s="1278"/>
      <c r="J47" s="1276"/>
      <c r="K47" s="1277"/>
      <c r="L47" s="1278"/>
      <c r="M47" s="1276"/>
      <c r="N47" s="1277"/>
      <c r="O47" s="1278"/>
      <c r="P47" s="1276"/>
      <c r="Q47" s="1277"/>
      <c r="R47" s="1278"/>
      <c r="S47" s="1276"/>
      <c r="T47" s="1277"/>
      <c r="U47" s="1278"/>
      <c r="V47" s="1276"/>
      <c r="W47" s="1277"/>
      <c r="X47" s="1278"/>
      <c r="Y47" s="1276"/>
      <c r="Z47" s="1277"/>
      <c r="AA47" s="1278"/>
      <c r="AB47" s="1276"/>
      <c r="AC47" s="1277"/>
      <c r="AD47" s="1278"/>
      <c r="AE47" s="1276"/>
      <c r="AF47" s="1277"/>
      <c r="AG47" s="1278"/>
      <c r="AH47" s="1276" t="s">
        <v>860</v>
      </c>
      <c r="AI47" s="1277"/>
      <c r="AJ47" s="1278"/>
    </row>
    <row r="48" spans="1:36">
      <c r="A48" s="1287"/>
      <c r="B48" s="1287"/>
      <c r="C48" s="1287"/>
    </row>
    <row r="50" spans="9:37">
      <c r="AK50" s="806"/>
    </row>
    <row r="55" spans="9:37">
      <c r="I55" s="771"/>
    </row>
  </sheetData>
  <mergeCells count="64">
    <mergeCell ref="A48:C48"/>
    <mergeCell ref="M45:O47"/>
    <mergeCell ref="P45:R47"/>
    <mergeCell ref="S45:U47"/>
    <mergeCell ref="V45:X47"/>
    <mergeCell ref="Y45:AA47"/>
    <mergeCell ref="AB45:AD47"/>
    <mergeCell ref="AH45:AJ45"/>
    <mergeCell ref="A45:C47"/>
    <mergeCell ref="D45:F47"/>
    <mergeCell ref="G45:I47"/>
    <mergeCell ref="J45:L47"/>
    <mergeCell ref="AH46:AJ46"/>
    <mergeCell ref="AH47:AJ47"/>
    <mergeCell ref="AE45:AG47"/>
    <mergeCell ref="AH44:AJ44"/>
    <mergeCell ref="A43:C43"/>
    <mergeCell ref="G43:I43"/>
    <mergeCell ref="P43:R43"/>
    <mergeCell ref="V43:X43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12:AJ12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1:AJ11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B2:C3"/>
    <mergeCell ref="M2:P3"/>
    <mergeCell ref="AB2:AJ2"/>
    <mergeCell ref="F3:K4"/>
    <mergeCell ref="X3:AA3"/>
    <mergeCell ref="AB3:AF9"/>
    <mergeCell ref="AG3:AJ9"/>
    <mergeCell ref="C5:N6"/>
    <mergeCell ref="C7:N8"/>
  </mergeCells>
  <phoneticPr fontId="2"/>
  <printOptions horizontalCentered="1" verticalCentered="1"/>
  <pageMargins left="0.19685039370078741" right="0.19685039370078741" top="0.19685039370078741" bottom="0.15748031496062992" header="0" footer="0.19685039370078741"/>
  <pageSetup paperSize="8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CA58"/>
  <sheetViews>
    <sheetView topLeftCell="B11" zoomScale="130" zoomScaleNormal="130" workbookViewId="0">
      <selection activeCell="N41" sqref="N41"/>
    </sheetView>
  </sheetViews>
  <sheetFormatPr defaultColWidth="9" defaultRowHeight="13.2"/>
  <cols>
    <col min="1" max="1" width="0.6640625" style="531" customWidth="1"/>
    <col min="2" max="51" width="2.6640625" style="531" customWidth="1"/>
    <col min="52" max="16384" width="9" style="531"/>
  </cols>
  <sheetData>
    <row r="1" spans="2:53" ht="20.100000000000001" customHeight="1" thickBot="1">
      <c r="B1" s="1669" t="s">
        <v>466</v>
      </c>
      <c r="C1" s="1669"/>
      <c r="D1" s="1669"/>
      <c r="E1" s="1669"/>
      <c r="F1" s="1669"/>
      <c r="G1" s="1669"/>
      <c r="H1" s="1669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1669"/>
      <c r="T1" s="1669"/>
      <c r="U1" s="1669"/>
      <c r="V1" s="1669"/>
      <c r="W1" s="1669"/>
      <c r="X1" s="1669"/>
      <c r="Y1" s="1669"/>
      <c r="Z1" s="1670"/>
      <c r="AA1" s="1670"/>
      <c r="AB1" s="1670"/>
      <c r="AC1" s="1670"/>
      <c r="AD1" s="1670"/>
      <c r="AE1" s="1670"/>
      <c r="AF1" s="1670"/>
      <c r="AG1" s="1670"/>
      <c r="AH1" s="1670"/>
      <c r="AI1" s="1670"/>
      <c r="AJ1" s="1670"/>
      <c r="AK1" s="1670"/>
      <c r="AL1" s="1670"/>
      <c r="AM1" s="1670"/>
      <c r="AN1" s="1670"/>
      <c r="AO1" s="1670"/>
      <c r="AP1" s="1670"/>
      <c r="AQ1" s="1670"/>
      <c r="AR1" s="1670"/>
      <c r="AS1" s="1670"/>
      <c r="AT1" s="1670"/>
      <c r="AU1" s="1670"/>
      <c r="AV1" s="1670"/>
      <c r="AW1" s="1670"/>
      <c r="AX1" s="1670"/>
      <c r="AY1" s="1670"/>
    </row>
    <row r="2" spans="2:53" s="534" customFormat="1" ht="12" customHeight="1">
      <c r="B2" s="1676" t="s">
        <v>1</v>
      </c>
      <c r="C2" s="1684" t="s">
        <v>2</v>
      </c>
      <c r="D2" s="1671" t="s">
        <v>6</v>
      </c>
      <c r="E2" s="1680"/>
      <c r="F2" s="1680"/>
      <c r="G2" s="1680"/>
      <c r="H2" s="1680"/>
      <c r="I2" s="1680"/>
      <c r="J2" s="1680"/>
      <c r="K2" s="1680"/>
      <c r="L2" s="1680"/>
      <c r="M2" s="1680"/>
      <c r="N2" s="1680"/>
      <c r="O2" s="1680"/>
      <c r="P2" s="1681"/>
      <c r="Q2" s="1678" t="s">
        <v>276</v>
      </c>
      <c r="R2" s="1671" t="s">
        <v>57</v>
      </c>
      <c r="S2" s="1672"/>
      <c r="T2" s="1672"/>
      <c r="U2" s="1672"/>
      <c r="V2" s="1672"/>
      <c r="W2" s="1673"/>
      <c r="X2" s="1671" t="s">
        <v>211</v>
      </c>
      <c r="Y2" s="1672"/>
      <c r="Z2" s="1672"/>
      <c r="AA2" s="1672"/>
      <c r="AB2" s="1672"/>
      <c r="AC2" s="1673"/>
      <c r="AD2" s="1671" t="s">
        <v>27</v>
      </c>
      <c r="AE2" s="1672"/>
      <c r="AF2" s="1672"/>
      <c r="AG2" s="1672"/>
      <c r="AH2" s="1672"/>
      <c r="AI2" s="1673"/>
      <c r="AJ2" s="1686" t="s">
        <v>139</v>
      </c>
      <c r="AK2" s="1687"/>
      <c r="AL2" s="1687"/>
      <c r="AM2" s="1687"/>
      <c r="AN2" s="1687"/>
      <c r="AO2" s="1688"/>
      <c r="AP2" s="1671" t="s">
        <v>140</v>
      </c>
      <c r="AQ2" s="1672"/>
      <c r="AR2" s="1672"/>
      <c r="AS2" s="1673"/>
      <c r="AT2" s="1694" t="s">
        <v>275</v>
      </c>
      <c r="AU2" s="1694"/>
      <c r="AV2" s="1694"/>
      <c r="AW2" s="1694"/>
      <c r="AX2" s="1694"/>
      <c r="AY2" s="1695"/>
      <c r="AZ2" s="532"/>
      <c r="BA2" s="533"/>
    </row>
    <row r="3" spans="2:53" s="534" customFormat="1" ht="12" customHeight="1" thickBot="1">
      <c r="B3" s="1677"/>
      <c r="C3" s="1685"/>
      <c r="D3" s="1677"/>
      <c r="E3" s="1682"/>
      <c r="F3" s="1682"/>
      <c r="G3" s="1682"/>
      <c r="H3" s="1682"/>
      <c r="I3" s="1682"/>
      <c r="J3" s="1682"/>
      <c r="K3" s="1682"/>
      <c r="L3" s="1682"/>
      <c r="M3" s="1682"/>
      <c r="N3" s="1682"/>
      <c r="O3" s="1682"/>
      <c r="P3" s="1683"/>
      <c r="Q3" s="1679"/>
      <c r="R3" s="535" t="s">
        <v>28</v>
      </c>
      <c r="S3" s="536" t="s">
        <v>29</v>
      </c>
      <c r="T3" s="536" t="s">
        <v>30</v>
      </c>
      <c r="U3" s="536" t="s">
        <v>31</v>
      </c>
      <c r="V3" s="536" t="s">
        <v>32</v>
      </c>
      <c r="W3" s="537" t="s">
        <v>33</v>
      </c>
      <c r="X3" s="535" t="s">
        <v>8</v>
      </c>
      <c r="Y3" s="536" t="s">
        <v>9</v>
      </c>
      <c r="Z3" s="536" t="s">
        <v>10</v>
      </c>
      <c r="AA3" s="536" t="s">
        <v>11</v>
      </c>
      <c r="AB3" s="536" t="s">
        <v>12</v>
      </c>
      <c r="AC3" s="537" t="s">
        <v>13</v>
      </c>
      <c r="AD3" s="535" t="s">
        <v>8</v>
      </c>
      <c r="AE3" s="536" t="s">
        <v>9</v>
      </c>
      <c r="AF3" s="536" t="s">
        <v>10</v>
      </c>
      <c r="AG3" s="536" t="s">
        <v>11</v>
      </c>
      <c r="AH3" s="536" t="s">
        <v>12</v>
      </c>
      <c r="AI3" s="537" t="s">
        <v>13</v>
      </c>
      <c r="AJ3" s="535" t="s">
        <v>8</v>
      </c>
      <c r="AK3" s="536" t="s">
        <v>9</v>
      </c>
      <c r="AL3" s="536" t="s">
        <v>10</v>
      </c>
      <c r="AM3" s="536" t="s">
        <v>11</v>
      </c>
      <c r="AN3" s="536" t="s">
        <v>12</v>
      </c>
      <c r="AO3" s="537" t="s">
        <v>13</v>
      </c>
      <c r="AP3" s="535"/>
      <c r="AQ3" s="536" t="s">
        <v>11</v>
      </c>
      <c r="AR3" s="536" t="s">
        <v>12</v>
      </c>
      <c r="AS3" s="537" t="s">
        <v>13</v>
      </c>
      <c r="AT3" s="1696"/>
      <c r="AU3" s="1696"/>
      <c r="AV3" s="1696"/>
      <c r="AW3" s="1696"/>
      <c r="AX3" s="1696"/>
      <c r="AY3" s="1697"/>
      <c r="AZ3" s="532"/>
    </row>
    <row r="4" spans="2:53" ht="12" customHeight="1">
      <c r="B4" s="866">
        <f>スクールカレンダー!P13</f>
        <v>1</v>
      </c>
      <c r="C4" s="867" t="str">
        <f>スクールカレンダー!Q13</f>
        <v>火</v>
      </c>
      <c r="D4" s="1505" t="str">
        <f>IF(スクールカレンダー!R13="","",スクールカレンダー!R13)</f>
        <v>開校記念日</v>
      </c>
      <c r="E4" s="1674"/>
      <c r="F4" s="1674"/>
      <c r="G4" s="1674"/>
      <c r="H4" s="1674"/>
      <c r="I4" s="1674"/>
      <c r="J4" s="1674"/>
      <c r="K4" s="1674"/>
      <c r="L4" s="1674"/>
      <c r="M4" s="1674"/>
      <c r="N4" s="1674"/>
      <c r="O4" s="1674"/>
      <c r="P4" s="1675"/>
      <c r="Q4" s="905"/>
      <c r="R4" s="871"/>
      <c r="S4" s="872"/>
      <c r="T4" s="872"/>
      <c r="U4" s="872"/>
      <c r="V4" s="872"/>
      <c r="W4" s="873"/>
      <c r="X4" s="871"/>
      <c r="Y4" s="872"/>
      <c r="Z4" s="872"/>
      <c r="AA4" s="872"/>
      <c r="AB4" s="872"/>
      <c r="AC4" s="873"/>
      <c r="AD4" s="871"/>
      <c r="AE4" s="872"/>
      <c r="AF4" s="872"/>
      <c r="AG4" s="872"/>
      <c r="AH4" s="872"/>
      <c r="AI4" s="873"/>
      <c r="AJ4" s="871"/>
      <c r="AK4" s="872"/>
      <c r="AL4" s="872"/>
      <c r="AM4" s="872"/>
      <c r="AN4" s="872"/>
      <c r="AO4" s="873"/>
      <c r="AP4" s="852"/>
      <c r="AQ4" s="853"/>
      <c r="AR4" s="853"/>
      <c r="AS4" s="854"/>
      <c r="AT4" s="906"/>
      <c r="AU4" s="906"/>
      <c r="AV4" s="906"/>
      <c r="AW4" s="906"/>
      <c r="AX4" s="906"/>
      <c r="AY4" s="907"/>
      <c r="AZ4" s="538"/>
    </row>
    <row r="5" spans="2:53" ht="12" customHeight="1">
      <c r="B5" s="510">
        <f>スクールカレンダー!P14</f>
        <v>2</v>
      </c>
      <c r="C5" s="525" t="str">
        <f>スクールカレンダー!Q14</f>
        <v>水</v>
      </c>
      <c r="D5" s="1500" t="str">
        <f>IF(スクールカレンダー!R14="","",スクールカレンダー!R14)</f>
        <v xml:space="preserve">安全点検日　朝会　
集合学習②　チャレンジタイム　研修⑨　
</v>
      </c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90"/>
      <c r="Q5" s="512" t="s">
        <v>23</v>
      </c>
      <c r="R5" s="513" t="s">
        <v>62</v>
      </c>
      <c r="S5" s="514" t="s">
        <v>62</v>
      </c>
      <c r="T5" s="514" t="s">
        <v>62</v>
      </c>
      <c r="U5" s="514" t="s">
        <v>62</v>
      </c>
      <c r="V5" s="514" t="s">
        <v>62</v>
      </c>
      <c r="W5" s="518"/>
      <c r="X5" s="513">
        <v>5</v>
      </c>
      <c r="Y5" s="514">
        <v>5</v>
      </c>
      <c r="Z5" s="514">
        <v>5</v>
      </c>
      <c r="AA5" s="514">
        <v>5</v>
      </c>
      <c r="AB5" s="514">
        <v>5</v>
      </c>
      <c r="AC5" s="514">
        <v>5</v>
      </c>
      <c r="AD5" s="513"/>
      <c r="AE5" s="514"/>
      <c r="AF5" s="514"/>
      <c r="AG5" s="514"/>
      <c r="AH5" s="514"/>
      <c r="AI5" s="515"/>
      <c r="AJ5" s="513"/>
      <c r="AK5" s="514"/>
      <c r="AL5" s="514"/>
      <c r="AM5" s="514"/>
      <c r="AN5" s="514"/>
      <c r="AO5" s="515"/>
      <c r="AP5" s="513"/>
      <c r="AQ5" s="514"/>
      <c r="AR5" s="514"/>
      <c r="AS5" s="515"/>
      <c r="AT5" s="1400"/>
      <c r="AU5" s="1667"/>
      <c r="AV5" s="1667"/>
      <c r="AW5" s="1667"/>
      <c r="AX5" s="1667"/>
      <c r="AY5" s="1668"/>
      <c r="AZ5" s="538"/>
    </row>
    <row r="6" spans="2:53" ht="12" customHeight="1">
      <c r="B6" s="510">
        <f>スクールカレンダー!P15</f>
        <v>3</v>
      </c>
      <c r="C6" s="525" t="str">
        <f>スクールカレンダー!Q15</f>
        <v>木</v>
      </c>
      <c r="D6" s="1500" t="str">
        <f>IF(スクールカレンダー!R15="","",スクールカレンダー!R15)</f>
        <v xml:space="preserve">委員会前⑦（反省）  </v>
      </c>
      <c r="E6" s="1689"/>
      <c r="F6" s="1689"/>
      <c r="G6" s="1689"/>
      <c r="H6" s="1689"/>
      <c r="I6" s="1689"/>
      <c r="J6" s="1689"/>
      <c r="K6" s="1689"/>
      <c r="L6" s="1689"/>
      <c r="M6" s="1689"/>
      <c r="N6" s="1689"/>
      <c r="O6" s="1689"/>
      <c r="P6" s="1690"/>
      <c r="Q6" s="512" t="s">
        <v>23</v>
      </c>
      <c r="R6" s="513" t="s">
        <v>62</v>
      </c>
      <c r="S6" s="514" t="s">
        <v>62</v>
      </c>
      <c r="T6" s="514" t="s">
        <v>62</v>
      </c>
      <c r="U6" s="514" t="s">
        <v>62</v>
      </c>
      <c r="V6" s="514" t="s">
        <v>62</v>
      </c>
      <c r="W6" s="515" t="s">
        <v>776</v>
      </c>
      <c r="X6" s="513">
        <v>5</v>
      </c>
      <c r="Y6" s="514">
        <v>5</v>
      </c>
      <c r="Z6" s="514">
        <v>5</v>
      </c>
      <c r="AA6" s="514">
        <v>5</v>
      </c>
      <c r="AB6" s="514">
        <v>5</v>
      </c>
      <c r="AC6" s="515">
        <v>5</v>
      </c>
      <c r="AD6" s="513"/>
      <c r="AE6" s="514"/>
      <c r="AF6" s="514"/>
      <c r="AG6" s="514"/>
      <c r="AH6" s="514"/>
      <c r="AI6" s="515"/>
      <c r="AJ6" s="513"/>
      <c r="AK6" s="514"/>
      <c r="AL6" s="514"/>
      <c r="AM6" s="514">
        <v>1</v>
      </c>
      <c r="AN6" s="514">
        <v>1</v>
      </c>
      <c r="AO6" s="515">
        <v>1</v>
      </c>
      <c r="AP6" s="513"/>
      <c r="AQ6" s="514"/>
      <c r="AR6" s="514"/>
      <c r="AS6" s="515"/>
      <c r="AT6" s="1400"/>
      <c r="AU6" s="1401"/>
      <c r="AV6" s="1401"/>
      <c r="AW6" s="1401"/>
      <c r="AX6" s="1401"/>
      <c r="AY6" s="1402"/>
      <c r="AZ6" s="538"/>
    </row>
    <row r="7" spans="2:53" ht="12" customHeight="1">
      <c r="B7" s="510">
        <f>スクールカレンダー!P16</f>
        <v>4</v>
      </c>
      <c r="C7" s="525" t="str">
        <f>スクールカレンダー!Q16</f>
        <v>金</v>
      </c>
      <c r="D7" s="1500" t="str">
        <f>IF(スクールカレンダー!R16="","",スクールカレンダー!R16)</f>
        <v>ALT　避難訓練
町教研役員会②</v>
      </c>
      <c r="E7" s="1689"/>
      <c r="F7" s="1689"/>
      <c r="G7" s="1689"/>
      <c r="H7" s="1689"/>
      <c r="I7" s="1689"/>
      <c r="J7" s="1689"/>
      <c r="K7" s="1689"/>
      <c r="L7" s="1689"/>
      <c r="M7" s="1689"/>
      <c r="N7" s="1689"/>
      <c r="O7" s="1689"/>
      <c r="P7" s="1690"/>
      <c r="Q7" s="512" t="s">
        <v>23</v>
      </c>
      <c r="R7" s="513" t="s">
        <v>62</v>
      </c>
      <c r="S7" s="514" t="s">
        <v>62</v>
      </c>
      <c r="T7" s="514" t="s">
        <v>62</v>
      </c>
      <c r="U7" s="514" t="s">
        <v>62</v>
      </c>
      <c r="V7" s="514" t="s">
        <v>62</v>
      </c>
      <c r="W7" s="515" t="s">
        <v>62</v>
      </c>
      <c r="X7" s="513">
        <v>4.5</v>
      </c>
      <c r="Y7" s="514">
        <v>4.5</v>
      </c>
      <c r="Z7" s="514">
        <v>5.5</v>
      </c>
      <c r="AA7" s="514">
        <v>5.5</v>
      </c>
      <c r="AB7" s="514">
        <v>5.5</v>
      </c>
      <c r="AC7" s="515">
        <v>5.5</v>
      </c>
      <c r="AD7" s="513">
        <v>0.5</v>
      </c>
      <c r="AE7" s="514">
        <v>0.5</v>
      </c>
      <c r="AF7" s="514">
        <v>0.5</v>
      </c>
      <c r="AG7" s="514">
        <v>0.5</v>
      </c>
      <c r="AH7" s="514">
        <v>0.5</v>
      </c>
      <c r="AI7" s="515">
        <v>0.5</v>
      </c>
      <c r="AJ7" s="513"/>
      <c r="AK7" s="514"/>
      <c r="AL7" s="514"/>
      <c r="AM7" s="514"/>
      <c r="AN7" s="514"/>
      <c r="AO7" s="515"/>
      <c r="AP7" s="513"/>
      <c r="AQ7" s="514"/>
      <c r="AR7" s="514"/>
      <c r="AS7" s="515"/>
      <c r="AT7" s="1400" t="s">
        <v>637</v>
      </c>
      <c r="AU7" s="1667"/>
      <c r="AV7" s="1667"/>
      <c r="AW7" s="1667"/>
      <c r="AX7" s="1667"/>
      <c r="AY7" s="1668"/>
      <c r="AZ7" s="539"/>
    </row>
    <row r="8" spans="2:53" ht="12" customHeight="1">
      <c r="B8" s="866">
        <f>スクールカレンダー!P17</f>
        <v>5</v>
      </c>
      <c r="C8" s="867" t="str">
        <f>スクールカレンダー!Q17</f>
        <v>土</v>
      </c>
      <c r="D8" s="1505" t="str">
        <f>IF(スクールカレンダー!R17="","",スクールカレンダー!R17)</f>
        <v/>
      </c>
      <c r="E8" s="1674"/>
      <c r="F8" s="1674"/>
      <c r="G8" s="1674"/>
      <c r="H8" s="1674"/>
      <c r="I8" s="1674"/>
      <c r="J8" s="1674"/>
      <c r="K8" s="1674"/>
      <c r="L8" s="1674"/>
      <c r="M8" s="1674"/>
      <c r="N8" s="1674"/>
      <c r="O8" s="1674"/>
      <c r="P8" s="1675"/>
      <c r="Q8" s="851"/>
      <c r="R8" s="852"/>
      <c r="S8" s="853"/>
      <c r="T8" s="853"/>
      <c r="U8" s="853"/>
      <c r="V8" s="853"/>
      <c r="W8" s="854"/>
      <c r="X8" s="852"/>
      <c r="Y8" s="853"/>
      <c r="Z8" s="853"/>
      <c r="AA8" s="853"/>
      <c r="AB8" s="853"/>
      <c r="AC8" s="854"/>
      <c r="AD8" s="852"/>
      <c r="AE8" s="853"/>
      <c r="AF8" s="853"/>
      <c r="AG8" s="853"/>
      <c r="AH8" s="853"/>
      <c r="AI8" s="854"/>
      <c r="AJ8" s="852"/>
      <c r="AK8" s="853"/>
      <c r="AL8" s="853"/>
      <c r="AM8" s="853"/>
      <c r="AN8" s="853"/>
      <c r="AO8" s="854"/>
      <c r="AP8" s="852"/>
      <c r="AQ8" s="853"/>
      <c r="AR8" s="853"/>
      <c r="AS8" s="854"/>
      <c r="AT8" s="906"/>
      <c r="AU8" s="906"/>
      <c r="AV8" s="906"/>
      <c r="AW8" s="906"/>
      <c r="AX8" s="906"/>
      <c r="AY8" s="907"/>
      <c r="AZ8" s="539"/>
    </row>
    <row r="9" spans="2:53" ht="12" customHeight="1">
      <c r="B9" s="866">
        <f>スクールカレンダー!P18</f>
        <v>6</v>
      </c>
      <c r="C9" s="867" t="str">
        <f>スクールカレンダー!Q18</f>
        <v>日</v>
      </c>
      <c r="D9" s="1505" t="str">
        <f>IF(スクールカレンダー!R18="","",スクールカレンダー!R18)</f>
        <v/>
      </c>
      <c r="E9" s="1674"/>
      <c r="F9" s="1674"/>
      <c r="G9" s="1674"/>
      <c r="H9" s="1674"/>
      <c r="I9" s="1674"/>
      <c r="J9" s="1674"/>
      <c r="K9" s="1674"/>
      <c r="L9" s="1674"/>
      <c r="M9" s="1674"/>
      <c r="N9" s="1674"/>
      <c r="O9" s="1674"/>
      <c r="P9" s="1691"/>
      <c r="Q9" s="851"/>
      <c r="R9" s="861"/>
      <c r="S9" s="853"/>
      <c r="T9" s="853"/>
      <c r="U9" s="853"/>
      <c r="V9" s="853"/>
      <c r="W9" s="854"/>
      <c r="X9" s="861"/>
      <c r="Y9" s="853"/>
      <c r="Z9" s="853"/>
      <c r="AA9" s="853"/>
      <c r="AB9" s="853"/>
      <c r="AC9" s="854"/>
      <c r="AD9" s="852"/>
      <c r="AE9" s="853"/>
      <c r="AF9" s="853"/>
      <c r="AG9" s="853"/>
      <c r="AH9" s="853"/>
      <c r="AI9" s="854"/>
      <c r="AJ9" s="852"/>
      <c r="AK9" s="853"/>
      <c r="AL9" s="853"/>
      <c r="AM9" s="853"/>
      <c r="AN9" s="853"/>
      <c r="AO9" s="854"/>
      <c r="AP9" s="852"/>
      <c r="AQ9" s="853"/>
      <c r="AR9" s="853"/>
      <c r="AS9" s="854"/>
      <c r="AT9" s="906"/>
      <c r="AU9" s="906"/>
      <c r="AV9" s="906"/>
      <c r="AW9" s="906"/>
      <c r="AX9" s="906"/>
      <c r="AY9" s="907"/>
      <c r="AZ9" s="539"/>
    </row>
    <row r="10" spans="2:53" ht="12" customHeight="1">
      <c r="B10" s="397">
        <f>スクールカレンダー!P19</f>
        <v>7</v>
      </c>
      <c r="C10" s="399" t="str">
        <f>スクールカレンダー!Q19</f>
        <v>月</v>
      </c>
      <c r="D10" s="1510" t="str">
        <f>IF(スクールカレンダー!R19="","",スクールカレンダー!R19)</f>
        <v>クラブ⑦反省</v>
      </c>
      <c r="E10" s="1692"/>
      <c r="F10" s="1692"/>
      <c r="G10" s="1692"/>
      <c r="H10" s="1692"/>
      <c r="I10" s="1692"/>
      <c r="J10" s="1692"/>
      <c r="K10" s="1692"/>
      <c r="L10" s="1692"/>
      <c r="M10" s="1692"/>
      <c r="N10" s="1692"/>
      <c r="O10" s="1692"/>
      <c r="P10" s="1693"/>
      <c r="Q10" s="385" t="s">
        <v>423</v>
      </c>
      <c r="R10" s="387" t="s">
        <v>422</v>
      </c>
      <c r="S10" s="127" t="s">
        <v>420</v>
      </c>
      <c r="T10" s="127" t="s">
        <v>420</v>
      </c>
      <c r="U10" s="127" t="s">
        <v>420</v>
      </c>
      <c r="V10" s="127" t="s">
        <v>420</v>
      </c>
      <c r="W10" s="127" t="s">
        <v>420</v>
      </c>
      <c r="X10" s="387">
        <v>5</v>
      </c>
      <c r="Y10" s="127">
        <v>5</v>
      </c>
      <c r="Z10" s="127">
        <v>5</v>
      </c>
      <c r="AA10" s="127">
        <v>5</v>
      </c>
      <c r="AB10" s="127">
        <v>5</v>
      </c>
      <c r="AC10" s="127">
        <v>5</v>
      </c>
      <c r="AD10" s="387"/>
      <c r="AE10" s="127"/>
      <c r="AF10" s="127"/>
      <c r="AG10" s="127"/>
      <c r="AH10" s="127"/>
      <c r="AI10" s="389"/>
      <c r="AJ10" s="387"/>
      <c r="AK10" s="127"/>
      <c r="AL10" s="127"/>
      <c r="AM10" s="127"/>
      <c r="AN10" s="127"/>
      <c r="AO10" s="389"/>
      <c r="AP10" s="387"/>
      <c r="AQ10" s="127">
        <v>1</v>
      </c>
      <c r="AR10" s="127">
        <v>1</v>
      </c>
      <c r="AS10" s="389">
        <v>1</v>
      </c>
      <c r="AT10" s="1423" t="s">
        <v>634</v>
      </c>
      <c r="AU10" s="1424"/>
      <c r="AV10" s="1424"/>
      <c r="AW10" s="1424"/>
      <c r="AX10" s="1424"/>
      <c r="AY10" s="1425"/>
      <c r="AZ10" s="539"/>
    </row>
    <row r="11" spans="2:53" ht="12" customHeight="1">
      <c r="B11" s="510">
        <f>スクールカレンダー!P20</f>
        <v>8</v>
      </c>
      <c r="C11" s="525" t="str">
        <f>スクールカレンダー!Q20</f>
        <v>火</v>
      </c>
      <c r="D11" s="1500" t="str">
        <f>IF(スクールカレンダー!R20="","",スクールカレンダー!R20)</f>
        <v>ALT　マラソンデー
職員会議⑨〈特別日課〉</v>
      </c>
      <c r="E11" s="1689"/>
      <c r="F11" s="1689"/>
      <c r="G11" s="1689"/>
      <c r="H11" s="1689"/>
      <c r="I11" s="1689"/>
      <c r="J11" s="1689"/>
      <c r="K11" s="1689"/>
      <c r="L11" s="1689"/>
      <c r="M11" s="1689"/>
      <c r="N11" s="1689"/>
      <c r="O11" s="1689"/>
      <c r="P11" s="1690"/>
      <c r="Q11" s="512" t="s">
        <v>23</v>
      </c>
      <c r="R11" s="513" t="s">
        <v>62</v>
      </c>
      <c r="S11" s="514" t="s">
        <v>62</v>
      </c>
      <c r="T11" s="514" t="s">
        <v>62</v>
      </c>
      <c r="U11" s="514" t="s">
        <v>62</v>
      </c>
      <c r="V11" s="514" t="s">
        <v>62</v>
      </c>
      <c r="W11" s="514" t="s">
        <v>62</v>
      </c>
      <c r="X11" s="513">
        <v>5</v>
      </c>
      <c r="Y11" s="514">
        <v>5</v>
      </c>
      <c r="Z11" s="514">
        <v>5</v>
      </c>
      <c r="AA11" s="514">
        <v>6</v>
      </c>
      <c r="AB11" s="514">
        <v>6</v>
      </c>
      <c r="AC11" s="514">
        <v>6</v>
      </c>
      <c r="AD11" s="513"/>
      <c r="AE11" s="514"/>
      <c r="AF11" s="514"/>
      <c r="AG11" s="514"/>
      <c r="AH11" s="514"/>
      <c r="AI11" s="515"/>
      <c r="AJ11" s="513"/>
      <c r="AK11" s="514"/>
      <c r="AL11" s="514"/>
      <c r="AM11" s="514"/>
      <c r="AN11" s="514"/>
      <c r="AO11" s="515"/>
      <c r="AP11" s="513"/>
      <c r="AQ11" s="514"/>
      <c r="AR11" s="514"/>
      <c r="AS11" s="515"/>
      <c r="AT11" s="683"/>
      <c r="AU11" s="683"/>
      <c r="AV11" s="683"/>
      <c r="AW11" s="683"/>
      <c r="AX11" s="683"/>
      <c r="AY11" s="684"/>
      <c r="AZ11" s="539"/>
    </row>
    <row r="12" spans="2:53" ht="12" customHeight="1">
      <c r="B12" s="510">
        <f>スクールカレンダー!P21</f>
        <v>9</v>
      </c>
      <c r="C12" s="525" t="str">
        <f>スクールカレンダー!Q21</f>
        <v>水</v>
      </c>
      <c r="D12" s="1500" t="str">
        <f>IF(スクールカレンダー!R21="","",スクールカレンダー!R21)</f>
        <v xml:space="preserve">チャレンジタイム
研修⑩  </v>
      </c>
      <c r="E12" s="1689"/>
      <c r="F12" s="1689"/>
      <c r="G12" s="1689"/>
      <c r="H12" s="1689"/>
      <c r="I12" s="1689"/>
      <c r="J12" s="1689"/>
      <c r="K12" s="1689"/>
      <c r="L12" s="1689"/>
      <c r="M12" s="1689"/>
      <c r="N12" s="1689"/>
      <c r="O12" s="1689"/>
      <c r="P12" s="1690"/>
      <c r="Q12" s="512" t="s">
        <v>23</v>
      </c>
      <c r="R12" s="513" t="s">
        <v>62</v>
      </c>
      <c r="S12" s="514" t="s">
        <v>62</v>
      </c>
      <c r="T12" s="514" t="s">
        <v>62</v>
      </c>
      <c r="U12" s="514" t="s">
        <v>62</v>
      </c>
      <c r="V12" s="514" t="s">
        <v>62</v>
      </c>
      <c r="W12" s="518"/>
      <c r="X12" s="513">
        <v>5</v>
      </c>
      <c r="Y12" s="514">
        <v>5</v>
      </c>
      <c r="Z12" s="514">
        <v>5</v>
      </c>
      <c r="AA12" s="514">
        <v>5</v>
      </c>
      <c r="AB12" s="514">
        <v>5</v>
      </c>
      <c r="AC12" s="515">
        <v>5</v>
      </c>
      <c r="AD12" s="513"/>
      <c r="AE12" s="514"/>
      <c r="AF12" s="514"/>
      <c r="AG12" s="514"/>
      <c r="AH12" s="514"/>
      <c r="AI12" s="515"/>
      <c r="AJ12" s="513"/>
      <c r="AK12" s="514"/>
      <c r="AL12" s="514"/>
      <c r="AM12" s="514"/>
      <c r="AN12" s="514"/>
      <c r="AO12" s="515"/>
      <c r="AP12" s="513"/>
      <c r="AQ12" s="514"/>
      <c r="AR12" s="514"/>
      <c r="AS12" s="515"/>
      <c r="AT12" s="683"/>
      <c r="AU12" s="683"/>
      <c r="AV12" s="683"/>
      <c r="AW12" s="683"/>
      <c r="AX12" s="683"/>
      <c r="AY12" s="684"/>
      <c r="AZ12" s="539"/>
    </row>
    <row r="13" spans="2:53" ht="12" customHeight="1">
      <c r="B13" s="510">
        <f>スクールカレンダー!P22</f>
        <v>10</v>
      </c>
      <c r="C13" s="525" t="str">
        <f>スクールカレンダー!Q22</f>
        <v>木</v>
      </c>
      <c r="D13" s="1500" t="str">
        <f>IF(スクールカレンダー!R22="","",スクールカレンダー!R22)</f>
        <v>修学旅行（6年）</v>
      </c>
      <c r="E13" s="1689"/>
      <c r="F13" s="1689"/>
      <c r="G13" s="1689"/>
      <c r="H13" s="1689"/>
      <c r="I13" s="1689"/>
      <c r="J13" s="1689"/>
      <c r="K13" s="1689"/>
      <c r="L13" s="1689"/>
      <c r="M13" s="1689"/>
      <c r="N13" s="1689"/>
      <c r="O13" s="1689"/>
      <c r="P13" s="1690"/>
      <c r="Q13" s="512" t="s">
        <v>23</v>
      </c>
      <c r="R13" s="513" t="s">
        <v>62</v>
      </c>
      <c r="S13" s="514" t="s">
        <v>62</v>
      </c>
      <c r="T13" s="514" t="s">
        <v>62</v>
      </c>
      <c r="U13" s="514" t="s">
        <v>62</v>
      </c>
      <c r="V13" s="514" t="s">
        <v>351</v>
      </c>
      <c r="W13" s="515" t="s">
        <v>351</v>
      </c>
      <c r="X13" s="513">
        <v>5</v>
      </c>
      <c r="Y13" s="514">
        <v>5</v>
      </c>
      <c r="Z13" s="514">
        <v>5</v>
      </c>
      <c r="AA13" s="514">
        <v>6</v>
      </c>
      <c r="AB13" s="514">
        <v>6</v>
      </c>
      <c r="AC13" s="514">
        <v>0</v>
      </c>
      <c r="AD13" s="513"/>
      <c r="AE13" s="514"/>
      <c r="AF13" s="514"/>
      <c r="AG13" s="514"/>
      <c r="AH13" s="514"/>
      <c r="AI13" s="514">
        <v>6</v>
      </c>
      <c r="AJ13" s="513"/>
      <c r="AK13" s="514"/>
      <c r="AL13" s="514"/>
      <c r="AM13" s="514"/>
      <c r="AN13" s="514"/>
      <c r="AO13" s="515"/>
      <c r="AP13" s="513"/>
      <c r="AQ13" s="514"/>
      <c r="AR13" s="514"/>
      <c r="AS13" s="515"/>
      <c r="AT13" s="1400" t="s">
        <v>440</v>
      </c>
      <c r="AU13" s="1401"/>
      <c r="AV13" s="1401"/>
      <c r="AW13" s="1401"/>
      <c r="AX13" s="1401"/>
      <c r="AY13" s="1402"/>
      <c r="AZ13" s="539"/>
    </row>
    <row r="14" spans="2:53" ht="12" customHeight="1">
      <c r="B14" s="510">
        <f>スクールカレンダー!P23</f>
        <v>11</v>
      </c>
      <c r="C14" s="525" t="str">
        <f>スクールカレンダー!Q23</f>
        <v>金</v>
      </c>
      <c r="D14" s="1500" t="str">
        <f>IF(スクールカレンダー!R23="","",スクールカレンダー!R23)</f>
        <v>修学旅行（6年）
ALT</v>
      </c>
      <c r="E14" s="1689"/>
      <c r="F14" s="1689"/>
      <c r="G14" s="1689"/>
      <c r="H14" s="1689"/>
      <c r="I14" s="1689"/>
      <c r="J14" s="1689"/>
      <c r="K14" s="1689"/>
      <c r="L14" s="1689"/>
      <c r="M14" s="1689"/>
      <c r="N14" s="1689"/>
      <c r="O14" s="1689"/>
      <c r="P14" s="1690"/>
      <c r="Q14" s="512" t="s">
        <v>23</v>
      </c>
      <c r="R14" s="513" t="s">
        <v>62</v>
      </c>
      <c r="S14" s="514" t="s">
        <v>62</v>
      </c>
      <c r="T14" s="514" t="s">
        <v>62</v>
      </c>
      <c r="U14" s="514" t="s">
        <v>62</v>
      </c>
      <c r="V14" s="514" t="s">
        <v>62</v>
      </c>
      <c r="W14" s="515" t="s">
        <v>62</v>
      </c>
      <c r="X14" s="513">
        <v>5</v>
      </c>
      <c r="Y14" s="514">
        <v>5</v>
      </c>
      <c r="Z14" s="514">
        <v>6</v>
      </c>
      <c r="AA14" s="514">
        <v>6</v>
      </c>
      <c r="AB14" s="514">
        <v>6</v>
      </c>
      <c r="AC14" s="514">
        <v>0</v>
      </c>
      <c r="AD14" s="513"/>
      <c r="AE14" s="514"/>
      <c r="AF14" s="514"/>
      <c r="AG14" s="514"/>
      <c r="AH14" s="514"/>
      <c r="AI14" s="515">
        <v>6</v>
      </c>
      <c r="AJ14" s="513"/>
      <c r="AK14" s="514"/>
      <c r="AL14" s="514"/>
      <c r="AM14" s="514"/>
      <c r="AN14" s="514"/>
      <c r="AO14" s="515"/>
      <c r="AP14" s="513"/>
      <c r="AQ14" s="514"/>
      <c r="AR14" s="514"/>
      <c r="AS14" s="515"/>
      <c r="AT14" s="1400" t="s">
        <v>441</v>
      </c>
      <c r="AU14" s="1667"/>
      <c r="AV14" s="1667"/>
      <c r="AW14" s="1667"/>
      <c r="AX14" s="1667"/>
      <c r="AY14" s="1668"/>
      <c r="AZ14" s="539"/>
    </row>
    <row r="15" spans="2:53" ht="12" customHeight="1">
      <c r="B15" s="866">
        <f>スクールカレンダー!P24</f>
        <v>12</v>
      </c>
      <c r="C15" s="867" t="str">
        <f>スクールカレンダー!Q24</f>
        <v>土</v>
      </c>
      <c r="D15" s="1505" t="str">
        <f>IF(スクールカレンダー!R24="","",スクールカレンダー!R24)</f>
        <v>北落合神社祭</v>
      </c>
      <c r="E15" s="1674"/>
      <c r="F15" s="1674"/>
      <c r="G15" s="1674"/>
      <c r="H15" s="1674"/>
      <c r="I15" s="1674"/>
      <c r="J15" s="1674"/>
      <c r="K15" s="1674"/>
      <c r="L15" s="1674"/>
      <c r="M15" s="1674"/>
      <c r="N15" s="1674"/>
      <c r="O15" s="1674"/>
      <c r="P15" s="1675"/>
      <c r="Q15" s="851"/>
      <c r="R15" s="852"/>
      <c r="S15" s="853"/>
      <c r="T15" s="853"/>
      <c r="U15" s="853"/>
      <c r="V15" s="853"/>
      <c r="W15" s="854"/>
      <c r="X15" s="852"/>
      <c r="Y15" s="853"/>
      <c r="Z15" s="853"/>
      <c r="AA15" s="853"/>
      <c r="AB15" s="853"/>
      <c r="AC15" s="854"/>
      <c r="AD15" s="852"/>
      <c r="AE15" s="853"/>
      <c r="AF15" s="853"/>
      <c r="AG15" s="853"/>
      <c r="AH15" s="853"/>
      <c r="AI15" s="854"/>
      <c r="AJ15" s="852"/>
      <c r="AK15" s="853"/>
      <c r="AL15" s="853"/>
      <c r="AM15" s="853"/>
      <c r="AN15" s="853"/>
      <c r="AO15" s="854"/>
      <c r="AP15" s="852"/>
      <c r="AQ15" s="853"/>
      <c r="AR15" s="853"/>
      <c r="AS15" s="854"/>
      <c r="AT15" s="1131"/>
      <c r="AU15" s="1131"/>
      <c r="AV15" s="1131"/>
      <c r="AW15" s="1131"/>
      <c r="AX15" s="1131"/>
      <c r="AY15" s="1132"/>
      <c r="AZ15" s="539"/>
    </row>
    <row r="16" spans="2:53" ht="12" customHeight="1">
      <c r="B16" s="866">
        <f>スクールカレンダー!P25</f>
        <v>13</v>
      </c>
      <c r="C16" s="867" t="str">
        <f>スクールカレンダー!Q25</f>
        <v>日</v>
      </c>
      <c r="D16" s="1505" t="str">
        <f>IF(スクールカレンダー!R25="","",スクールカレンダー!R25)</f>
        <v/>
      </c>
      <c r="E16" s="1674"/>
      <c r="F16" s="1674"/>
      <c r="G16" s="1674"/>
      <c r="H16" s="1674"/>
      <c r="I16" s="1674"/>
      <c r="J16" s="1674"/>
      <c r="K16" s="1674"/>
      <c r="L16" s="1674"/>
      <c r="M16" s="1674"/>
      <c r="N16" s="1674"/>
      <c r="O16" s="1674"/>
      <c r="P16" s="1675"/>
      <c r="Q16" s="851"/>
      <c r="R16" s="852"/>
      <c r="S16" s="853"/>
      <c r="T16" s="853"/>
      <c r="U16" s="853"/>
      <c r="V16" s="853"/>
      <c r="W16" s="854"/>
      <c r="X16" s="852"/>
      <c r="Y16" s="853"/>
      <c r="Z16" s="853"/>
      <c r="AA16" s="853"/>
      <c r="AB16" s="853"/>
      <c r="AC16" s="854"/>
      <c r="AD16" s="852"/>
      <c r="AE16" s="853"/>
      <c r="AF16" s="853"/>
      <c r="AG16" s="853"/>
      <c r="AH16" s="853"/>
      <c r="AI16" s="854"/>
      <c r="AJ16" s="852"/>
      <c r="AK16" s="853"/>
      <c r="AL16" s="853"/>
      <c r="AM16" s="853"/>
      <c r="AN16" s="853"/>
      <c r="AO16" s="854"/>
      <c r="AP16" s="852"/>
      <c r="AQ16" s="853"/>
      <c r="AR16" s="853"/>
      <c r="AS16" s="854"/>
      <c r="AT16" s="906"/>
      <c r="AU16" s="906"/>
      <c r="AV16" s="906"/>
      <c r="AW16" s="906"/>
      <c r="AX16" s="906"/>
      <c r="AY16" s="907"/>
      <c r="AZ16" s="539"/>
    </row>
    <row r="17" spans="2:52" ht="12" customHeight="1">
      <c r="B17" s="397">
        <f>スクールカレンダー!P26</f>
        <v>14</v>
      </c>
      <c r="C17" s="399" t="str">
        <f>スクールカレンダー!Q26</f>
        <v>月</v>
      </c>
      <c r="D17" s="1510" t="str">
        <f>IF(スクールカレンダー!R26="","",スクールカレンダー!R26)</f>
        <v>発表朝会（５年）　マラソン記録会
僻地実習受け入れ
小中高連携協議会</v>
      </c>
      <c r="E17" s="1692"/>
      <c r="F17" s="1692"/>
      <c r="G17" s="1692"/>
      <c r="H17" s="1692"/>
      <c r="I17" s="1692"/>
      <c r="J17" s="1692"/>
      <c r="K17" s="1692"/>
      <c r="L17" s="1692"/>
      <c r="M17" s="1692"/>
      <c r="N17" s="1692"/>
      <c r="O17" s="1692"/>
      <c r="P17" s="1693"/>
      <c r="Q17" s="385" t="s">
        <v>423</v>
      </c>
      <c r="R17" s="387" t="s">
        <v>420</v>
      </c>
      <c r="S17" s="127" t="s">
        <v>420</v>
      </c>
      <c r="T17" s="127" t="s">
        <v>420</v>
      </c>
      <c r="U17" s="127" t="s">
        <v>420</v>
      </c>
      <c r="V17" s="127" t="s">
        <v>420</v>
      </c>
      <c r="W17" s="127" t="s">
        <v>420</v>
      </c>
      <c r="X17" s="387">
        <v>5</v>
      </c>
      <c r="Y17" s="127">
        <v>5</v>
      </c>
      <c r="Z17" s="127">
        <v>6</v>
      </c>
      <c r="AA17" s="127">
        <v>6</v>
      </c>
      <c r="AB17" s="127">
        <v>6</v>
      </c>
      <c r="AC17" s="127">
        <v>6</v>
      </c>
      <c r="AD17" s="387"/>
      <c r="AE17" s="127"/>
      <c r="AF17" s="127"/>
      <c r="AG17" s="127"/>
      <c r="AH17" s="127"/>
      <c r="AI17" s="389"/>
      <c r="AJ17" s="387"/>
      <c r="AK17" s="127"/>
      <c r="AL17" s="127"/>
      <c r="AM17" s="127"/>
      <c r="AN17" s="127"/>
      <c r="AO17" s="389"/>
      <c r="AP17" s="387"/>
      <c r="AQ17" s="127"/>
      <c r="AR17" s="127"/>
      <c r="AS17" s="389"/>
      <c r="AT17" s="832"/>
      <c r="AU17" s="832"/>
      <c r="AV17" s="832"/>
      <c r="AW17" s="832"/>
      <c r="AX17" s="832"/>
      <c r="AY17" s="833"/>
      <c r="AZ17" s="539"/>
    </row>
    <row r="18" spans="2:52" ht="12" customHeight="1">
      <c r="B18" s="397">
        <f>スクールカレンダー!P27</f>
        <v>15</v>
      </c>
      <c r="C18" s="399" t="str">
        <f>スクールカレンダー!Q27</f>
        <v>火</v>
      </c>
      <c r="D18" s="1510" t="str">
        <f>IF(スクールカレンダー!R27="","",スクールカレンダー!R27)</f>
        <v>ALT　児童会役員選挙
通知表下書き提出</v>
      </c>
      <c r="E18" s="1692"/>
      <c r="F18" s="1692"/>
      <c r="G18" s="1692"/>
      <c r="H18" s="1692"/>
      <c r="I18" s="1692"/>
      <c r="J18" s="1692"/>
      <c r="K18" s="1692"/>
      <c r="L18" s="1692"/>
      <c r="M18" s="1692"/>
      <c r="N18" s="1692"/>
      <c r="O18" s="1692"/>
      <c r="P18" s="1693"/>
      <c r="Q18" s="385" t="s">
        <v>423</v>
      </c>
      <c r="R18" s="387" t="s">
        <v>420</v>
      </c>
      <c r="S18" s="127" t="s">
        <v>420</v>
      </c>
      <c r="T18" s="127" t="s">
        <v>420</v>
      </c>
      <c r="U18" s="127" t="s">
        <v>420</v>
      </c>
      <c r="V18" s="127" t="s">
        <v>420</v>
      </c>
      <c r="W18" s="127" t="s">
        <v>62</v>
      </c>
      <c r="X18" s="387">
        <v>5</v>
      </c>
      <c r="Y18" s="127">
        <v>5</v>
      </c>
      <c r="Z18" s="127">
        <v>5</v>
      </c>
      <c r="AA18" s="127">
        <v>5</v>
      </c>
      <c r="AB18" s="127">
        <v>5</v>
      </c>
      <c r="AC18" s="127">
        <v>5</v>
      </c>
      <c r="AD18" s="387"/>
      <c r="AE18" s="127"/>
      <c r="AF18" s="127"/>
      <c r="AG18" s="127"/>
      <c r="AH18" s="127"/>
      <c r="AI18" s="389"/>
      <c r="AJ18" s="387"/>
      <c r="AK18" s="127"/>
      <c r="AL18" s="127">
        <v>1</v>
      </c>
      <c r="AM18" s="127">
        <v>1</v>
      </c>
      <c r="AN18" s="127">
        <v>1</v>
      </c>
      <c r="AO18" s="389">
        <v>1</v>
      </c>
      <c r="AP18" s="387"/>
      <c r="AQ18" s="127"/>
      <c r="AR18" s="127"/>
      <c r="AS18" s="389"/>
      <c r="AT18" s="1423" t="s">
        <v>635</v>
      </c>
      <c r="AU18" s="1424"/>
      <c r="AV18" s="1424"/>
      <c r="AW18" s="1424"/>
      <c r="AX18" s="1424"/>
      <c r="AY18" s="1425"/>
      <c r="AZ18" s="539"/>
    </row>
    <row r="19" spans="2:52" ht="12" customHeight="1">
      <c r="B19" s="510">
        <f>スクールカレンダー!P28</f>
        <v>16</v>
      </c>
      <c r="C19" s="525" t="str">
        <f>スクールカレンダー!Q28</f>
        <v>水</v>
      </c>
      <c r="D19" s="1500" t="str">
        <f>IF(スクールカレンダー!R28="","",スクールカレンダー!R28)</f>
        <v>研修⑪ 　チャレンジタイム　
マラソン記録会予備日　　　　　　　　</v>
      </c>
      <c r="E19" s="1689"/>
      <c r="F19" s="1689"/>
      <c r="G19" s="1689"/>
      <c r="H19" s="1689"/>
      <c r="I19" s="1689"/>
      <c r="J19" s="1689"/>
      <c r="K19" s="1689"/>
      <c r="L19" s="1689"/>
      <c r="M19" s="1689"/>
      <c r="N19" s="1689"/>
      <c r="O19" s="1689"/>
      <c r="P19" s="1690"/>
      <c r="Q19" s="512" t="s">
        <v>23</v>
      </c>
      <c r="R19" s="513" t="s">
        <v>62</v>
      </c>
      <c r="S19" s="514" t="s">
        <v>62</v>
      </c>
      <c r="T19" s="514" t="s">
        <v>62</v>
      </c>
      <c r="U19" s="514" t="s">
        <v>62</v>
      </c>
      <c r="V19" s="514" t="s">
        <v>62</v>
      </c>
      <c r="W19" s="518"/>
      <c r="X19" s="513">
        <v>5</v>
      </c>
      <c r="Y19" s="514">
        <v>5</v>
      </c>
      <c r="Z19" s="514">
        <v>5</v>
      </c>
      <c r="AA19" s="514">
        <v>5</v>
      </c>
      <c r="AB19" s="514">
        <v>5</v>
      </c>
      <c r="AC19" s="514">
        <v>5</v>
      </c>
      <c r="AD19" s="513"/>
      <c r="AE19" s="514"/>
      <c r="AF19" s="514"/>
      <c r="AG19" s="514"/>
      <c r="AH19" s="514"/>
      <c r="AI19" s="515"/>
      <c r="AJ19" s="513"/>
      <c r="AK19" s="514"/>
      <c r="AL19" s="514"/>
      <c r="AM19" s="514"/>
      <c r="AN19" s="514"/>
      <c r="AO19" s="515"/>
      <c r="AP19" s="513"/>
      <c r="AQ19" s="514"/>
      <c r="AR19" s="514"/>
      <c r="AS19" s="515"/>
      <c r="AT19" s="683"/>
      <c r="AU19" s="683"/>
      <c r="AV19" s="683"/>
      <c r="AW19" s="683"/>
      <c r="AX19" s="683"/>
      <c r="AY19" s="684"/>
      <c r="AZ19" s="539"/>
    </row>
    <row r="20" spans="2:52" ht="12" customHeight="1">
      <c r="B20" s="510">
        <f>スクールカレンダー!P29</f>
        <v>17</v>
      </c>
      <c r="C20" s="525" t="str">
        <f>スクールカレンダー!Q29</f>
        <v>木</v>
      </c>
      <c r="D20" s="1500" t="str">
        <f>IF(スクールカレンダー!R29="","",スクールカレンダー!R29)</f>
        <v>南富良野神社祭　〈3時間〉</v>
      </c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90"/>
      <c r="Q20" s="516"/>
      <c r="R20" s="513" t="s">
        <v>62</v>
      </c>
      <c r="S20" s="514" t="s">
        <v>62</v>
      </c>
      <c r="T20" s="514" t="s">
        <v>62</v>
      </c>
      <c r="U20" s="517"/>
      <c r="V20" s="517"/>
      <c r="W20" s="518"/>
      <c r="X20" s="514">
        <v>3</v>
      </c>
      <c r="Y20" s="514">
        <v>3</v>
      </c>
      <c r="Z20" s="514">
        <v>3</v>
      </c>
      <c r="AA20" s="514">
        <v>3</v>
      </c>
      <c r="AB20" s="514">
        <v>3</v>
      </c>
      <c r="AC20" s="514">
        <v>3</v>
      </c>
      <c r="AD20" s="513"/>
      <c r="AE20" s="514"/>
      <c r="AF20" s="514"/>
      <c r="AG20" s="514"/>
      <c r="AH20" s="514"/>
      <c r="AI20" s="515"/>
      <c r="AJ20" s="513"/>
      <c r="AK20" s="514"/>
      <c r="AL20" s="514"/>
      <c r="AM20" s="514"/>
      <c r="AN20" s="514"/>
      <c r="AO20" s="515"/>
      <c r="AP20" s="513"/>
      <c r="AQ20" s="514"/>
      <c r="AR20" s="514"/>
      <c r="AS20" s="515"/>
      <c r="AT20" s="696"/>
      <c r="AU20" s="696"/>
      <c r="AV20" s="696"/>
      <c r="AW20" s="696"/>
      <c r="AX20" s="696"/>
      <c r="AY20" s="697"/>
      <c r="AZ20" s="539"/>
    </row>
    <row r="21" spans="2:52" ht="12" customHeight="1">
      <c r="B21" s="510">
        <f>スクールカレンダー!P30</f>
        <v>18</v>
      </c>
      <c r="C21" s="525" t="str">
        <f>スクールカレンダー!Q30</f>
        <v>金</v>
      </c>
      <c r="D21" s="1500" t="str">
        <f>IF(スクールカレンダー!R30="","",スクールカレンダー!R30)</f>
        <v xml:space="preserve">ALT　道公教帯広大会
実習生離任式
</v>
      </c>
      <c r="E21" s="1689"/>
      <c r="F21" s="1689"/>
      <c r="G21" s="1689"/>
      <c r="H21" s="1689"/>
      <c r="I21" s="1689"/>
      <c r="J21" s="1689"/>
      <c r="K21" s="1689"/>
      <c r="L21" s="1689"/>
      <c r="M21" s="1689"/>
      <c r="N21" s="1689"/>
      <c r="O21" s="1689"/>
      <c r="P21" s="1690"/>
      <c r="Q21" s="512" t="s">
        <v>23</v>
      </c>
      <c r="R21" s="513" t="s">
        <v>62</v>
      </c>
      <c r="S21" s="514" t="s">
        <v>62</v>
      </c>
      <c r="T21" s="514" t="s">
        <v>62</v>
      </c>
      <c r="U21" s="514" t="s">
        <v>62</v>
      </c>
      <c r="V21" s="514" t="s">
        <v>62</v>
      </c>
      <c r="W21" s="515" t="s">
        <v>62</v>
      </c>
      <c r="X21" s="513">
        <v>5</v>
      </c>
      <c r="Y21" s="514">
        <v>5</v>
      </c>
      <c r="Z21" s="514">
        <v>6</v>
      </c>
      <c r="AA21" s="514">
        <v>6</v>
      </c>
      <c r="AB21" s="514">
        <v>6</v>
      </c>
      <c r="AC21" s="514">
        <v>6</v>
      </c>
      <c r="AD21" s="513"/>
      <c r="AE21" s="514"/>
      <c r="AF21" s="514"/>
      <c r="AG21" s="514"/>
      <c r="AH21" s="514"/>
      <c r="AI21" s="515"/>
      <c r="AJ21" s="513"/>
      <c r="AK21" s="514"/>
      <c r="AL21" s="514"/>
      <c r="AM21" s="514"/>
      <c r="AN21" s="514"/>
      <c r="AO21" s="515"/>
      <c r="AP21" s="513"/>
      <c r="AQ21" s="514"/>
      <c r="AR21" s="514"/>
      <c r="AS21" s="515"/>
      <c r="AT21" s="1400"/>
      <c r="AU21" s="1401"/>
      <c r="AV21" s="1401"/>
      <c r="AW21" s="1401"/>
      <c r="AX21" s="1401"/>
      <c r="AY21" s="1402"/>
      <c r="AZ21" s="539"/>
    </row>
    <row r="22" spans="2:52" ht="12" customHeight="1">
      <c r="B22" s="866">
        <f>スクールカレンダー!P31</f>
        <v>19</v>
      </c>
      <c r="C22" s="867" t="str">
        <f>スクールカレンダー!Q31</f>
        <v>土</v>
      </c>
      <c r="D22" s="1505" t="str">
        <f>IF(スクールカレンダー!R31="","",スクールカレンダー!R31)</f>
        <v>道公教帯広大会</v>
      </c>
      <c r="E22" s="1674"/>
      <c r="F22" s="1674"/>
      <c r="G22" s="1674"/>
      <c r="H22" s="1674"/>
      <c r="I22" s="1674"/>
      <c r="J22" s="1674"/>
      <c r="K22" s="1674"/>
      <c r="L22" s="1674"/>
      <c r="M22" s="1674"/>
      <c r="N22" s="1674"/>
      <c r="O22" s="1674"/>
      <c r="P22" s="1675"/>
      <c r="Q22" s="851"/>
      <c r="R22" s="852"/>
      <c r="S22" s="853"/>
      <c r="T22" s="853"/>
      <c r="U22" s="853"/>
      <c r="V22" s="853"/>
      <c r="W22" s="854"/>
      <c r="X22" s="852"/>
      <c r="Y22" s="853"/>
      <c r="Z22" s="853"/>
      <c r="AA22" s="853"/>
      <c r="AB22" s="853"/>
      <c r="AC22" s="854"/>
      <c r="AD22" s="852"/>
      <c r="AE22" s="853"/>
      <c r="AF22" s="853"/>
      <c r="AG22" s="853"/>
      <c r="AH22" s="853"/>
      <c r="AI22" s="854"/>
      <c r="AJ22" s="852"/>
      <c r="AK22" s="853"/>
      <c r="AL22" s="853"/>
      <c r="AM22" s="853"/>
      <c r="AN22" s="853"/>
      <c r="AO22" s="854"/>
      <c r="AP22" s="852"/>
      <c r="AQ22" s="853"/>
      <c r="AR22" s="853"/>
      <c r="AS22" s="854"/>
      <c r="AT22" s="906"/>
      <c r="AU22" s="906"/>
      <c r="AV22" s="906"/>
      <c r="AW22" s="906"/>
      <c r="AX22" s="906"/>
      <c r="AY22" s="907"/>
      <c r="AZ22" s="539"/>
    </row>
    <row r="23" spans="2:52" ht="12" customHeight="1">
      <c r="B23" s="866">
        <f>スクールカレンダー!P32</f>
        <v>20</v>
      </c>
      <c r="C23" s="867" t="str">
        <f>スクールカレンダー!Q32</f>
        <v>日</v>
      </c>
      <c r="D23" s="1505" t="str">
        <f>IF(スクールカレンダー!R32="","",スクールカレンダー!R32)</f>
        <v/>
      </c>
      <c r="E23" s="1674"/>
      <c r="F23" s="1674"/>
      <c r="G23" s="1674"/>
      <c r="H23" s="1674"/>
      <c r="I23" s="1674"/>
      <c r="J23" s="1674"/>
      <c r="K23" s="1674"/>
      <c r="L23" s="1674"/>
      <c r="M23" s="1674"/>
      <c r="N23" s="1674"/>
      <c r="O23" s="1674"/>
      <c r="P23" s="1675"/>
      <c r="Q23" s="851"/>
      <c r="R23" s="852"/>
      <c r="S23" s="853"/>
      <c r="T23" s="853"/>
      <c r="U23" s="853"/>
      <c r="V23" s="853"/>
      <c r="W23" s="854"/>
      <c r="X23" s="852"/>
      <c r="Y23" s="853"/>
      <c r="Z23" s="853"/>
      <c r="AA23" s="853"/>
      <c r="AB23" s="853"/>
      <c r="AC23" s="854"/>
      <c r="AD23" s="852"/>
      <c r="AE23" s="853"/>
      <c r="AF23" s="853"/>
      <c r="AG23" s="853"/>
      <c r="AH23" s="853"/>
      <c r="AI23" s="854"/>
      <c r="AJ23" s="852"/>
      <c r="AK23" s="853"/>
      <c r="AL23" s="853"/>
      <c r="AM23" s="853"/>
      <c r="AN23" s="853"/>
      <c r="AO23" s="854"/>
      <c r="AP23" s="852"/>
      <c r="AQ23" s="853"/>
      <c r="AR23" s="853"/>
      <c r="AS23" s="854"/>
      <c r="AT23" s="906"/>
      <c r="AU23" s="906"/>
      <c r="AV23" s="906"/>
      <c r="AW23" s="906"/>
      <c r="AX23" s="906"/>
      <c r="AY23" s="907"/>
      <c r="AZ23" s="539"/>
    </row>
    <row r="24" spans="2:52" ht="12" customHeight="1">
      <c r="B24" s="866">
        <f>スクールカレンダー!P33</f>
        <v>21</v>
      </c>
      <c r="C24" s="867" t="str">
        <f>スクールカレンダー!Q33</f>
        <v>月</v>
      </c>
      <c r="D24" s="1505" t="str">
        <f>IF(スクールカレンダー!R33="","",スクールカレンダー!R33)</f>
        <v>敬老の日</v>
      </c>
      <c r="E24" s="1674"/>
      <c r="F24" s="1674"/>
      <c r="G24" s="1674"/>
      <c r="H24" s="1674"/>
      <c r="I24" s="1674"/>
      <c r="J24" s="1674"/>
      <c r="K24" s="1674"/>
      <c r="L24" s="1674"/>
      <c r="M24" s="1674"/>
      <c r="N24" s="1674"/>
      <c r="O24" s="1674"/>
      <c r="P24" s="1691"/>
      <c r="Q24" s="851"/>
      <c r="R24" s="861"/>
      <c r="S24" s="853"/>
      <c r="T24" s="853"/>
      <c r="U24" s="853"/>
      <c r="V24" s="853"/>
      <c r="W24" s="854"/>
      <c r="X24" s="861"/>
      <c r="Y24" s="853"/>
      <c r="Z24" s="853"/>
      <c r="AA24" s="853"/>
      <c r="AB24" s="853"/>
      <c r="AC24" s="854"/>
      <c r="AD24" s="852"/>
      <c r="AE24" s="853"/>
      <c r="AF24" s="853"/>
      <c r="AG24" s="853"/>
      <c r="AH24" s="853"/>
      <c r="AI24" s="854"/>
      <c r="AJ24" s="852"/>
      <c r="AK24" s="853"/>
      <c r="AL24" s="853"/>
      <c r="AM24" s="853"/>
      <c r="AN24" s="853"/>
      <c r="AO24" s="854"/>
      <c r="AP24" s="852"/>
      <c r="AQ24" s="853"/>
      <c r="AR24" s="853"/>
      <c r="AS24" s="854"/>
      <c r="AT24" s="906"/>
      <c r="AU24" s="906"/>
      <c r="AV24" s="906"/>
      <c r="AW24" s="906"/>
      <c r="AX24" s="906"/>
      <c r="AY24" s="907"/>
      <c r="AZ24" s="539"/>
    </row>
    <row r="25" spans="2:52" ht="12" customHeight="1">
      <c r="B25" s="866">
        <f>スクールカレンダー!P34</f>
        <v>22</v>
      </c>
      <c r="C25" s="867" t="str">
        <f>スクールカレンダー!Q34</f>
        <v>火</v>
      </c>
      <c r="D25" s="1505" t="str">
        <f>IF(スクールカレンダー!R34="","",スクールカレンダー!R34)</f>
        <v>秋分の日</v>
      </c>
      <c r="E25" s="1674"/>
      <c r="F25" s="1674"/>
      <c r="G25" s="1674"/>
      <c r="H25" s="1674"/>
      <c r="I25" s="1674"/>
      <c r="J25" s="1674"/>
      <c r="K25" s="1674"/>
      <c r="L25" s="1674"/>
      <c r="M25" s="1674"/>
      <c r="N25" s="1674"/>
      <c r="O25" s="1674"/>
      <c r="P25" s="1675"/>
      <c r="Q25" s="851"/>
      <c r="R25" s="852"/>
      <c r="S25" s="853"/>
      <c r="T25" s="853"/>
      <c r="U25" s="853"/>
      <c r="V25" s="853"/>
      <c r="W25" s="854"/>
      <c r="X25" s="852"/>
      <c r="Y25" s="853"/>
      <c r="Z25" s="853"/>
      <c r="AA25" s="853"/>
      <c r="AB25" s="853"/>
      <c r="AC25" s="854"/>
      <c r="AD25" s="852"/>
      <c r="AE25" s="853"/>
      <c r="AF25" s="853"/>
      <c r="AG25" s="853"/>
      <c r="AH25" s="853"/>
      <c r="AI25" s="854"/>
      <c r="AJ25" s="852"/>
      <c r="AK25" s="853"/>
      <c r="AL25" s="853"/>
      <c r="AM25" s="853"/>
      <c r="AN25" s="853"/>
      <c r="AO25" s="854"/>
      <c r="AP25" s="852"/>
      <c r="AQ25" s="853"/>
      <c r="AR25" s="853"/>
      <c r="AS25" s="854"/>
      <c r="AT25" s="906"/>
      <c r="AU25" s="906"/>
      <c r="AV25" s="906"/>
      <c r="AW25" s="906"/>
      <c r="AX25" s="906"/>
      <c r="AY25" s="907"/>
      <c r="AZ25" s="539"/>
    </row>
    <row r="26" spans="2:52" ht="12" customHeight="1">
      <c r="B26" s="397">
        <f>スクールカレンダー!P35</f>
        <v>23</v>
      </c>
      <c r="C26" s="399" t="str">
        <f>スクールカレンダー!Q35</f>
        <v>水</v>
      </c>
      <c r="D26" s="1510" t="str">
        <f>IF(スクールカレンダー!R35="","",スクールカレンダー!R35)</f>
        <v>チャレンジタイム
職員会議⑩</v>
      </c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3"/>
      <c r="Q26" s="512" t="s">
        <v>23</v>
      </c>
      <c r="R26" s="513" t="s">
        <v>62</v>
      </c>
      <c r="S26" s="514" t="s">
        <v>62</v>
      </c>
      <c r="T26" s="514" t="s">
        <v>62</v>
      </c>
      <c r="U26" s="514" t="s">
        <v>62</v>
      </c>
      <c r="V26" s="514" t="s">
        <v>62</v>
      </c>
      <c r="W26" s="518"/>
      <c r="X26" s="513">
        <v>5</v>
      </c>
      <c r="Y26" s="514">
        <v>5</v>
      </c>
      <c r="Z26" s="514">
        <v>5</v>
      </c>
      <c r="AA26" s="514">
        <v>5</v>
      </c>
      <c r="AB26" s="514">
        <v>5</v>
      </c>
      <c r="AC26" s="514">
        <v>5</v>
      </c>
      <c r="AD26" s="387"/>
      <c r="AE26" s="127"/>
      <c r="AF26" s="127"/>
      <c r="AG26" s="127"/>
      <c r="AH26" s="127"/>
      <c r="AI26" s="389"/>
      <c r="AJ26" s="387"/>
      <c r="AK26" s="127"/>
      <c r="AL26" s="127"/>
      <c r="AM26" s="127"/>
      <c r="AN26" s="127"/>
      <c r="AO26" s="389"/>
      <c r="AP26" s="387"/>
      <c r="AQ26" s="127"/>
      <c r="AR26" s="127"/>
      <c r="AS26" s="389"/>
      <c r="AT26" s="1423"/>
      <c r="AU26" s="1424"/>
      <c r="AV26" s="1424"/>
      <c r="AW26" s="1424"/>
      <c r="AX26" s="1424"/>
      <c r="AY26" s="1425"/>
      <c r="AZ26" s="539"/>
    </row>
    <row r="27" spans="2:52" ht="12" customHeight="1">
      <c r="B27" s="510">
        <f>スクールカレンダー!P36</f>
        <v>24</v>
      </c>
      <c r="C27" s="525" t="str">
        <f>スクールカレンダー!Q36</f>
        <v>木</v>
      </c>
      <c r="D27" s="1500" t="str">
        <f>IF(スクールカレンダー!R36="","",スクールカレンダー!R36)</f>
        <v>知能検査（1．4年）
委員会後①</v>
      </c>
      <c r="E27" s="1689"/>
      <c r="F27" s="1689"/>
      <c r="G27" s="1689"/>
      <c r="H27" s="1689"/>
      <c r="I27" s="1689"/>
      <c r="J27" s="1689"/>
      <c r="K27" s="1689"/>
      <c r="L27" s="1689"/>
      <c r="M27" s="1689"/>
      <c r="N27" s="1689"/>
      <c r="O27" s="1689"/>
      <c r="P27" s="1690"/>
      <c r="Q27" s="512" t="s">
        <v>23</v>
      </c>
      <c r="R27" s="513" t="s">
        <v>62</v>
      </c>
      <c r="S27" s="514" t="s">
        <v>62</v>
      </c>
      <c r="T27" s="514" t="s">
        <v>62</v>
      </c>
      <c r="U27" s="514" t="s">
        <v>62</v>
      </c>
      <c r="V27" s="514" t="s">
        <v>421</v>
      </c>
      <c r="W27" s="515" t="s">
        <v>413</v>
      </c>
      <c r="X27" s="513">
        <v>4</v>
      </c>
      <c r="Y27" s="514">
        <v>5</v>
      </c>
      <c r="Z27" s="514">
        <v>5</v>
      </c>
      <c r="AA27" s="514">
        <v>4</v>
      </c>
      <c r="AB27" s="514">
        <v>5</v>
      </c>
      <c r="AC27" s="514">
        <v>5</v>
      </c>
      <c r="AD27" s="513">
        <v>1</v>
      </c>
      <c r="AE27" s="514"/>
      <c r="AF27" s="514"/>
      <c r="AG27" s="514">
        <v>1</v>
      </c>
      <c r="AH27" s="514"/>
      <c r="AI27" s="515"/>
      <c r="AJ27" s="513"/>
      <c r="AK27" s="514"/>
      <c r="AL27" s="514"/>
      <c r="AM27" s="514">
        <v>1</v>
      </c>
      <c r="AN27" s="514">
        <v>1</v>
      </c>
      <c r="AO27" s="515">
        <v>1</v>
      </c>
      <c r="AP27" s="513"/>
      <c r="AQ27" s="514"/>
      <c r="AR27" s="514"/>
      <c r="AS27" s="515"/>
      <c r="AT27" s="1400"/>
      <c r="AU27" s="1401"/>
      <c r="AV27" s="1401"/>
      <c r="AW27" s="1401"/>
      <c r="AX27" s="1401"/>
      <c r="AY27" s="1402"/>
      <c r="AZ27" s="539"/>
    </row>
    <row r="28" spans="2:52" ht="12" customHeight="1">
      <c r="B28" s="510">
        <f>スクールカレンダー!P37</f>
        <v>25</v>
      </c>
      <c r="C28" s="525" t="str">
        <f>スクールカレンダー!Q37</f>
        <v>金</v>
      </c>
      <c r="D28" s="1500" t="str">
        <f>IF(スクールカレンダー!R37="","",スクールカレンダー!R37)</f>
        <v>ALT
交通安全啓発運動
通知表完成提出</v>
      </c>
      <c r="E28" s="1689"/>
      <c r="F28" s="1689"/>
      <c r="G28" s="1689"/>
      <c r="H28" s="1689"/>
      <c r="I28" s="1689"/>
      <c r="J28" s="1689"/>
      <c r="K28" s="1689"/>
      <c r="L28" s="1689"/>
      <c r="M28" s="1689"/>
      <c r="N28" s="1689"/>
      <c r="O28" s="1689"/>
      <c r="P28" s="1690"/>
      <c r="Q28" s="512" t="s">
        <v>23</v>
      </c>
      <c r="R28" s="513" t="s">
        <v>62</v>
      </c>
      <c r="S28" s="514" t="s">
        <v>62</v>
      </c>
      <c r="T28" s="514" t="s">
        <v>62</v>
      </c>
      <c r="U28" s="514" t="s">
        <v>62</v>
      </c>
      <c r="V28" s="514" t="s">
        <v>563</v>
      </c>
      <c r="W28" s="515" t="s">
        <v>777</v>
      </c>
      <c r="X28" s="513">
        <v>5</v>
      </c>
      <c r="Y28" s="514">
        <v>5</v>
      </c>
      <c r="Z28" s="514">
        <v>6</v>
      </c>
      <c r="AA28" s="514">
        <v>6</v>
      </c>
      <c r="AB28" s="514">
        <v>4</v>
      </c>
      <c r="AC28" s="515">
        <v>4</v>
      </c>
      <c r="AD28" s="513"/>
      <c r="AE28" s="514"/>
      <c r="AF28" s="514"/>
      <c r="AG28" s="514"/>
      <c r="AH28" s="514">
        <v>2</v>
      </c>
      <c r="AI28" s="515">
        <v>2</v>
      </c>
      <c r="AJ28" s="513"/>
      <c r="AK28" s="514"/>
      <c r="AL28" s="514"/>
      <c r="AM28" s="514"/>
      <c r="AN28" s="514"/>
      <c r="AO28" s="515"/>
      <c r="AP28" s="513"/>
      <c r="AQ28" s="514"/>
      <c r="AR28" s="514"/>
      <c r="AS28" s="515"/>
      <c r="AT28" s="1400" t="s">
        <v>434</v>
      </c>
      <c r="AU28" s="1401"/>
      <c r="AV28" s="1401"/>
      <c r="AW28" s="1401"/>
      <c r="AX28" s="1401"/>
      <c r="AY28" s="1402"/>
      <c r="AZ28" s="539"/>
    </row>
    <row r="29" spans="2:52" ht="12" customHeight="1">
      <c r="B29" s="1119">
        <f>スクールカレンダー!P38</f>
        <v>26</v>
      </c>
      <c r="C29" s="1120" t="str">
        <f>スクールカレンダー!Q38</f>
        <v>土</v>
      </c>
      <c r="D29" s="1720" t="str">
        <f>IF(スクールカレンダー!R38="","",スクールカレンダー!R38)</f>
        <v>土曜授業　地域参観日
ファイナルチャレンジ</v>
      </c>
      <c r="E29" s="1721"/>
      <c r="F29" s="1721"/>
      <c r="G29" s="1721"/>
      <c r="H29" s="1721"/>
      <c r="I29" s="1721"/>
      <c r="J29" s="1721"/>
      <c r="K29" s="1721"/>
      <c r="L29" s="1721"/>
      <c r="M29" s="1721"/>
      <c r="N29" s="1721"/>
      <c r="O29" s="1721"/>
      <c r="P29" s="1722"/>
      <c r="Q29" s="1121"/>
      <c r="R29" s="1122" t="s">
        <v>62</v>
      </c>
      <c r="S29" s="1123" t="s">
        <v>62</v>
      </c>
      <c r="T29" s="1123" t="s">
        <v>62</v>
      </c>
      <c r="U29" s="1124"/>
      <c r="V29" s="1124"/>
      <c r="W29" s="1125"/>
      <c r="X29" s="1122">
        <v>3</v>
      </c>
      <c r="Y29" s="1123">
        <v>3</v>
      </c>
      <c r="Z29" s="1123">
        <v>3</v>
      </c>
      <c r="AA29" s="1123">
        <v>3</v>
      </c>
      <c r="AB29" s="1123">
        <v>3</v>
      </c>
      <c r="AC29" s="1123">
        <v>3</v>
      </c>
      <c r="AD29" s="1122"/>
      <c r="AE29" s="1123"/>
      <c r="AF29" s="1123"/>
      <c r="AG29" s="1123"/>
      <c r="AH29" s="1123"/>
      <c r="AI29" s="1126"/>
      <c r="AJ29" s="1122"/>
      <c r="AK29" s="1123"/>
      <c r="AL29" s="1123"/>
      <c r="AM29" s="1123"/>
      <c r="AN29" s="1123"/>
      <c r="AO29" s="1126"/>
      <c r="AP29" s="1122"/>
      <c r="AQ29" s="1123"/>
      <c r="AR29" s="1123"/>
      <c r="AS29" s="1126"/>
      <c r="AT29" s="1728"/>
      <c r="AU29" s="1729"/>
      <c r="AV29" s="1729"/>
      <c r="AW29" s="1729"/>
      <c r="AX29" s="1729"/>
      <c r="AY29" s="1730"/>
      <c r="AZ29" s="539"/>
    </row>
    <row r="30" spans="2:52" ht="12" customHeight="1">
      <c r="B30" s="866">
        <f>スクールカレンダー!P39</f>
        <v>27</v>
      </c>
      <c r="C30" s="867" t="str">
        <f>スクールカレンダー!Q39</f>
        <v>日</v>
      </c>
      <c r="D30" s="1505" t="str">
        <f>IF(スクールカレンダー!R39="","",スクールカレンダー!R39)</f>
        <v>町民ソフトボール</v>
      </c>
      <c r="E30" s="1674"/>
      <c r="F30" s="1674"/>
      <c r="G30" s="1674"/>
      <c r="H30" s="1674"/>
      <c r="I30" s="1674"/>
      <c r="J30" s="1674"/>
      <c r="K30" s="1674"/>
      <c r="L30" s="1674"/>
      <c r="M30" s="1674"/>
      <c r="N30" s="1674"/>
      <c r="O30" s="1674"/>
      <c r="P30" s="1675"/>
      <c r="Q30" s="851"/>
      <c r="R30" s="852"/>
      <c r="S30" s="853"/>
      <c r="T30" s="1003"/>
      <c r="U30" s="1003"/>
      <c r="V30" s="1003"/>
      <c r="W30" s="854"/>
      <c r="X30" s="852"/>
      <c r="Y30" s="853"/>
      <c r="Z30" s="853"/>
      <c r="AA30" s="853"/>
      <c r="AB30" s="853"/>
      <c r="AC30" s="853"/>
      <c r="AD30" s="852"/>
      <c r="AE30" s="853"/>
      <c r="AF30" s="853"/>
      <c r="AG30" s="853"/>
      <c r="AH30" s="853"/>
      <c r="AI30" s="854"/>
      <c r="AJ30" s="852"/>
      <c r="AK30" s="853"/>
      <c r="AL30" s="853"/>
      <c r="AM30" s="853"/>
      <c r="AN30" s="853"/>
      <c r="AO30" s="854"/>
      <c r="AP30" s="852"/>
      <c r="AQ30" s="853"/>
      <c r="AR30" s="853"/>
      <c r="AS30" s="854"/>
      <c r="AT30" s="1398"/>
      <c r="AU30" s="1398"/>
      <c r="AV30" s="1398"/>
      <c r="AW30" s="1398"/>
      <c r="AX30" s="1398"/>
      <c r="AY30" s="1399"/>
      <c r="AZ30" s="539"/>
    </row>
    <row r="31" spans="2:52" ht="12" customHeight="1">
      <c r="B31" s="397">
        <f>スクールカレンダー!P40</f>
        <v>28</v>
      </c>
      <c r="C31" s="399" t="str">
        <f>スクールカレンダー!Q40</f>
        <v>月</v>
      </c>
      <c r="D31" s="1510" t="str">
        <f>IF(スクールカレンダー!R40="","",スクールカレンダー!R40)</f>
        <v/>
      </c>
      <c r="E31" s="1692"/>
      <c r="F31" s="1692"/>
      <c r="G31" s="1692"/>
      <c r="H31" s="1692"/>
      <c r="I31" s="1692"/>
      <c r="J31" s="1692"/>
      <c r="K31" s="1692"/>
      <c r="L31" s="1692"/>
      <c r="M31" s="1692"/>
      <c r="N31" s="1692"/>
      <c r="O31" s="1692"/>
      <c r="P31" s="1693"/>
      <c r="Q31" s="385" t="s">
        <v>23</v>
      </c>
      <c r="R31" s="513" t="s">
        <v>62</v>
      </c>
      <c r="S31" s="514" t="s">
        <v>62</v>
      </c>
      <c r="T31" s="514" t="s">
        <v>62</v>
      </c>
      <c r="U31" s="514" t="s">
        <v>62</v>
      </c>
      <c r="V31" s="514" t="s">
        <v>62</v>
      </c>
      <c r="W31" s="515" t="s">
        <v>62</v>
      </c>
      <c r="X31" s="513">
        <v>5</v>
      </c>
      <c r="Y31" s="514">
        <v>5</v>
      </c>
      <c r="Z31" s="514">
        <v>6</v>
      </c>
      <c r="AA31" s="514">
        <v>6</v>
      </c>
      <c r="AB31" s="514">
        <v>6</v>
      </c>
      <c r="AC31" s="515">
        <v>6</v>
      </c>
      <c r="AD31" s="387"/>
      <c r="AE31" s="127"/>
      <c r="AF31" s="127"/>
      <c r="AG31" s="127"/>
      <c r="AH31" s="127"/>
      <c r="AI31" s="389"/>
      <c r="AJ31" s="387"/>
      <c r="AK31" s="127"/>
      <c r="AL31" s="127"/>
      <c r="AM31" s="127"/>
      <c r="AN31" s="127"/>
      <c r="AO31" s="389"/>
      <c r="AP31" s="387"/>
      <c r="AQ31" s="127"/>
      <c r="AR31" s="127"/>
      <c r="AS31" s="389"/>
      <c r="AT31" s="1424"/>
      <c r="AU31" s="1424"/>
      <c r="AV31" s="1424"/>
      <c r="AW31" s="1424"/>
      <c r="AX31" s="1424"/>
      <c r="AY31" s="1425"/>
      <c r="AZ31" s="539"/>
    </row>
    <row r="32" spans="2:52" ht="12" customHeight="1">
      <c r="B32" s="510">
        <f>スクールカレンダー!P41</f>
        <v>29</v>
      </c>
      <c r="C32" s="525" t="str">
        <f>スクールカレンダー!Q41</f>
        <v>火</v>
      </c>
      <c r="D32" s="1500" t="str">
        <f>IF(スクールカレンダー!R41="","",スクールカレンダー!R41)</f>
        <v>ALT
交通安全啓発運動予備日</v>
      </c>
      <c r="E32" s="1689"/>
      <c r="F32" s="1689"/>
      <c r="G32" s="1689"/>
      <c r="H32" s="1689"/>
      <c r="I32" s="1689"/>
      <c r="J32" s="1689"/>
      <c r="K32" s="1689"/>
      <c r="L32" s="1689"/>
      <c r="M32" s="1689"/>
      <c r="N32" s="1689"/>
      <c r="O32" s="1689"/>
      <c r="P32" s="1690"/>
      <c r="Q32" s="512" t="s">
        <v>23</v>
      </c>
      <c r="R32" s="513" t="s">
        <v>62</v>
      </c>
      <c r="S32" s="514" t="s">
        <v>62</v>
      </c>
      <c r="T32" s="514" t="s">
        <v>62</v>
      </c>
      <c r="U32" s="514" t="s">
        <v>62</v>
      </c>
      <c r="V32" s="514" t="s">
        <v>62</v>
      </c>
      <c r="W32" s="515" t="s">
        <v>62</v>
      </c>
      <c r="X32" s="513">
        <v>5</v>
      </c>
      <c r="Y32" s="514">
        <v>5</v>
      </c>
      <c r="Z32" s="514">
        <v>5</v>
      </c>
      <c r="AA32" s="514">
        <v>6</v>
      </c>
      <c r="AB32" s="514">
        <v>6</v>
      </c>
      <c r="AC32" s="515">
        <v>6</v>
      </c>
      <c r="AD32" s="513"/>
      <c r="AE32" s="514"/>
      <c r="AF32" s="514"/>
      <c r="AG32" s="514"/>
      <c r="AH32" s="514"/>
      <c r="AI32" s="515"/>
      <c r="AJ32" s="513"/>
      <c r="AK32" s="514"/>
      <c r="AL32" s="514"/>
      <c r="AM32" s="514"/>
      <c r="AN32" s="514"/>
      <c r="AO32" s="515"/>
      <c r="AP32" s="513"/>
      <c r="AQ32" s="514"/>
      <c r="AR32" s="514"/>
      <c r="AS32" s="515"/>
      <c r="AT32" s="1401"/>
      <c r="AU32" s="1401"/>
      <c r="AV32" s="1401"/>
      <c r="AW32" s="1401"/>
      <c r="AX32" s="1401"/>
      <c r="AY32" s="1402"/>
      <c r="AZ32" s="539"/>
    </row>
    <row r="33" spans="2:79" ht="12" customHeight="1" thickBot="1">
      <c r="B33" s="510">
        <f>スクールカレンダー!P42</f>
        <v>30</v>
      </c>
      <c r="C33" s="525" t="str">
        <f>スクールカレンダー!Q42</f>
        <v>水</v>
      </c>
      <c r="D33" s="1500" t="str">
        <f>IF(スクールカレンダー!R42="","",スクールカレンダー!R42)</f>
        <v>前期通知表配付
学芸会特別時間割開始　</v>
      </c>
      <c r="E33" s="1689"/>
      <c r="F33" s="1689"/>
      <c r="G33" s="1689"/>
      <c r="H33" s="1689"/>
      <c r="I33" s="1689"/>
      <c r="J33" s="1689"/>
      <c r="K33" s="1689"/>
      <c r="L33" s="1689"/>
      <c r="M33" s="1689"/>
      <c r="N33" s="1689"/>
      <c r="O33" s="1689"/>
      <c r="P33" s="1690"/>
      <c r="Q33" s="522" t="s">
        <v>23</v>
      </c>
      <c r="R33" s="513" t="s">
        <v>62</v>
      </c>
      <c r="S33" s="514" t="s">
        <v>62</v>
      </c>
      <c r="T33" s="514" t="s">
        <v>62</v>
      </c>
      <c r="U33" s="514" t="s">
        <v>62</v>
      </c>
      <c r="V33" s="514" t="s">
        <v>62</v>
      </c>
      <c r="W33" s="935"/>
      <c r="X33" s="513">
        <v>5</v>
      </c>
      <c r="Y33" s="514">
        <v>5</v>
      </c>
      <c r="Z33" s="514">
        <v>5</v>
      </c>
      <c r="AA33" s="514">
        <v>5</v>
      </c>
      <c r="AB33" s="514">
        <v>5</v>
      </c>
      <c r="AC33" s="514">
        <v>5</v>
      </c>
      <c r="AD33" s="523"/>
      <c r="AE33" s="519"/>
      <c r="AF33" s="519"/>
      <c r="AG33" s="519"/>
      <c r="AH33" s="519"/>
      <c r="AI33" s="524"/>
      <c r="AJ33" s="523"/>
      <c r="AK33" s="519"/>
      <c r="AL33" s="519"/>
      <c r="AM33" s="519"/>
      <c r="AN33" s="519"/>
      <c r="AO33" s="524"/>
      <c r="AP33" s="523"/>
      <c r="AQ33" s="519"/>
      <c r="AR33" s="519"/>
      <c r="AS33" s="524"/>
      <c r="AT33" s="1400"/>
      <c r="AU33" s="1401"/>
      <c r="AV33" s="1401"/>
      <c r="AW33" s="1401"/>
      <c r="AX33" s="1401"/>
      <c r="AY33" s="1402"/>
      <c r="AZ33" s="539"/>
    </row>
    <row r="34" spans="2:79" ht="12" customHeight="1" thickBot="1">
      <c r="B34" s="1723" t="s">
        <v>24</v>
      </c>
      <c r="C34" s="1724"/>
      <c r="D34" s="1711"/>
      <c r="E34" s="1712"/>
      <c r="F34" s="1712"/>
      <c r="G34" s="1712"/>
      <c r="H34" s="1712"/>
      <c r="I34" s="1712"/>
      <c r="J34" s="1712"/>
      <c r="K34" s="1712"/>
      <c r="L34" s="1712"/>
      <c r="M34" s="1712"/>
      <c r="N34" s="1712"/>
      <c r="O34" s="1712"/>
      <c r="P34" s="1713"/>
      <c r="Q34" s="391">
        <f>COUNTIF(Q4:Q33,"◎")</f>
        <v>18</v>
      </c>
      <c r="R34" s="1731" t="s">
        <v>34</v>
      </c>
      <c r="S34" s="1732"/>
      <c r="T34" s="1732"/>
      <c r="U34" s="1732"/>
      <c r="V34" s="1732"/>
      <c r="W34" s="1733"/>
      <c r="X34" s="540">
        <f t="shared" ref="X34:AS34" si="0">SUM(X4:X33)</f>
        <v>94.5</v>
      </c>
      <c r="Y34" s="541">
        <f t="shared" si="0"/>
        <v>95.5</v>
      </c>
      <c r="Z34" s="541">
        <f t="shared" si="0"/>
        <v>101.5</v>
      </c>
      <c r="AA34" s="541">
        <f t="shared" si="0"/>
        <v>103.5</v>
      </c>
      <c r="AB34" s="541">
        <f t="shared" si="0"/>
        <v>102.5</v>
      </c>
      <c r="AC34" s="542">
        <f t="shared" si="0"/>
        <v>90.5</v>
      </c>
      <c r="AD34" s="540">
        <f t="shared" si="0"/>
        <v>1.5</v>
      </c>
      <c r="AE34" s="541">
        <f t="shared" si="0"/>
        <v>0.5</v>
      </c>
      <c r="AF34" s="541">
        <f t="shared" si="0"/>
        <v>0.5</v>
      </c>
      <c r="AG34" s="541">
        <f t="shared" si="0"/>
        <v>1.5</v>
      </c>
      <c r="AH34" s="541">
        <f t="shared" si="0"/>
        <v>2.5</v>
      </c>
      <c r="AI34" s="542">
        <f t="shared" si="0"/>
        <v>14.5</v>
      </c>
      <c r="AJ34" s="540">
        <f t="shared" si="0"/>
        <v>0</v>
      </c>
      <c r="AK34" s="541">
        <f t="shared" si="0"/>
        <v>0</v>
      </c>
      <c r="AL34" s="541">
        <f t="shared" si="0"/>
        <v>1</v>
      </c>
      <c r="AM34" s="541">
        <f t="shared" si="0"/>
        <v>3</v>
      </c>
      <c r="AN34" s="541">
        <f t="shared" si="0"/>
        <v>3</v>
      </c>
      <c r="AO34" s="542">
        <f t="shared" si="0"/>
        <v>3</v>
      </c>
      <c r="AP34" s="540">
        <f t="shared" si="0"/>
        <v>0</v>
      </c>
      <c r="AQ34" s="541">
        <f t="shared" si="0"/>
        <v>1</v>
      </c>
      <c r="AR34" s="541">
        <f t="shared" si="0"/>
        <v>1</v>
      </c>
      <c r="AS34" s="542">
        <f t="shared" si="0"/>
        <v>1</v>
      </c>
      <c r="AT34" s="1747"/>
      <c r="AU34" s="1747"/>
      <c r="AV34" s="1747"/>
      <c r="AW34" s="1747"/>
      <c r="AX34" s="1747"/>
      <c r="AY34" s="1748"/>
      <c r="AZ34" s="543"/>
      <c r="BA34" s="544"/>
      <c r="BB34" s="544"/>
      <c r="BC34" s="544"/>
      <c r="BD34" s="544"/>
      <c r="BE34" s="544"/>
      <c r="BF34" s="544"/>
      <c r="BG34" s="544"/>
      <c r="BH34" s="544"/>
      <c r="BI34" s="544"/>
      <c r="BJ34" s="544"/>
      <c r="BK34" s="544"/>
      <c r="BL34" s="544"/>
      <c r="BM34" s="544"/>
      <c r="BN34" s="544"/>
      <c r="BO34" s="544"/>
      <c r="BP34" s="544"/>
      <c r="BQ34" s="544"/>
      <c r="BR34" s="544"/>
      <c r="BS34" s="544"/>
      <c r="BT34" s="544"/>
      <c r="BU34" s="544"/>
      <c r="BV34" s="544"/>
      <c r="BW34" s="544"/>
      <c r="BX34" s="544"/>
      <c r="BY34" s="544"/>
      <c r="BZ34" s="544"/>
      <c r="CA34" s="544"/>
    </row>
    <row r="35" spans="2:79" ht="12" customHeight="1"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543"/>
      <c r="AY35" s="544"/>
    </row>
    <row r="36" spans="2:79" s="551" customFormat="1" ht="12" customHeight="1">
      <c r="B36" s="1717"/>
      <c r="C36" s="1718"/>
      <c r="D36" s="1718"/>
      <c r="E36" s="1719"/>
      <c r="F36" s="546" t="s">
        <v>8</v>
      </c>
      <c r="G36" s="547" t="s">
        <v>9</v>
      </c>
      <c r="H36" s="547" t="s">
        <v>10</v>
      </c>
      <c r="I36" s="547" t="s">
        <v>11</v>
      </c>
      <c r="J36" s="547" t="s">
        <v>12</v>
      </c>
      <c r="K36" s="548" t="s">
        <v>13</v>
      </c>
      <c r="L36" s="549"/>
      <c r="M36" s="546" t="s">
        <v>8</v>
      </c>
      <c r="N36" s="547" t="s">
        <v>9</v>
      </c>
      <c r="O36" s="547" t="s">
        <v>10</v>
      </c>
      <c r="P36" s="547" t="s">
        <v>11</v>
      </c>
      <c r="Q36" s="547" t="s">
        <v>12</v>
      </c>
      <c r="R36" s="548" t="s">
        <v>13</v>
      </c>
      <c r="S36" s="549"/>
      <c r="T36" s="546" t="s">
        <v>8</v>
      </c>
      <c r="U36" s="547" t="s">
        <v>9</v>
      </c>
      <c r="V36" s="547" t="s">
        <v>10</v>
      </c>
      <c r="W36" s="547" t="s">
        <v>11</v>
      </c>
      <c r="X36" s="547" t="s">
        <v>12</v>
      </c>
      <c r="Y36" s="548" t="s">
        <v>13</v>
      </c>
      <c r="Z36" s="550"/>
      <c r="AA36" s="1749"/>
      <c r="AB36" s="1750"/>
      <c r="AC36" s="1737"/>
      <c r="AD36" s="1743" t="s">
        <v>51</v>
      </c>
      <c r="AE36" s="1753"/>
      <c r="AF36" s="1753"/>
      <c r="AG36" s="1753"/>
      <c r="AH36" s="1753"/>
      <c r="AI36" s="1753"/>
      <c r="AJ36" s="1753"/>
      <c r="AK36" s="1753"/>
      <c r="AL36" s="1754"/>
      <c r="AM36" s="1736" t="s">
        <v>44</v>
      </c>
      <c r="AN36" s="1737"/>
      <c r="AO36" s="1741" t="s">
        <v>45</v>
      </c>
      <c r="AP36" s="1743" t="s">
        <v>156</v>
      </c>
      <c r="AQ36" s="1744"/>
      <c r="AR36" s="1744"/>
      <c r="AS36" s="1745"/>
      <c r="AT36" s="1741" t="s">
        <v>49</v>
      </c>
      <c r="AU36" s="1741" t="s">
        <v>278</v>
      </c>
      <c r="AV36" s="1741" t="s">
        <v>44</v>
      </c>
      <c r="AW36" s="1736" t="s">
        <v>25</v>
      </c>
      <c r="AX36" s="1737"/>
      <c r="AY36" s="1741" t="s">
        <v>50</v>
      </c>
    </row>
    <row r="37" spans="2:79" s="551" customFormat="1" ht="12" customHeight="1">
      <c r="B37" s="1705" t="s">
        <v>52</v>
      </c>
      <c r="C37" s="1706"/>
      <c r="D37" s="1706"/>
      <c r="E37" s="1707"/>
      <c r="F37" s="552">
        <v>20</v>
      </c>
      <c r="G37" s="552">
        <v>20</v>
      </c>
      <c r="H37" s="552">
        <v>20</v>
      </c>
      <c r="I37" s="552">
        <v>20</v>
      </c>
      <c r="J37" s="552">
        <v>20</v>
      </c>
      <c r="K37" s="552">
        <v>20</v>
      </c>
      <c r="L37" s="555"/>
      <c r="M37" s="552">
        <f>'８月'!M38+'９月'!F37</f>
        <v>31</v>
      </c>
      <c r="N37" s="553">
        <f>'８月'!N38+'９月'!G37</f>
        <v>31</v>
      </c>
      <c r="O37" s="553">
        <f>'８月'!O38+'９月'!H37</f>
        <v>31</v>
      </c>
      <c r="P37" s="553">
        <f>'８月'!P38+'９月'!I37</f>
        <v>31</v>
      </c>
      <c r="Q37" s="553">
        <f>'８月'!Q38+'９月'!J37</f>
        <v>31</v>
      </c>
      <c r="R37" s="554">
        <f>'８月'!R38+'９月'!K37</f>
        <v>31</v>
      </c>
      <c r="S37" s="555"/>
      <c r="T37" s="552">
        <f>'８月'!T38+'９月'!F37</f>
        <v>107</v>
      </c>
      <c r="U37" s="553">
        <f>'８月'!U38+'９月'!G37</f>
        <v>107</v>
      </c>
      <c r="V37" s="553">
        <f>'８月'!V38+'９月'!H37</f>
        <v>107</v>
      </c>
      <c r="W37" s="553">
        <f>'８月'!W38+'９月'!I37</f>
        <v>107</v>
      </c>
      <c r="X37" s="553">
        <f>'８月'!X38+'９月'!J37</f>
        <v>107</v>
      </c>
      <c r="Y37" s="554">
        <f>'８月'!Y38+'９月'!K37</f>
        <v>107</v>
      </c>
      <c r="Z37" s="556"/>
      <c r="AA37" s="1751"/>
      <c r="AB37" s="1752"/>
      <c r="AC37" s="1739"/>
      <c r="AD37" s="557" t="s">
        <v>35</v>
      </c>
      <c r="AE37" s="558" t="s">
        <v>37</v>
      </c>
      <c r="AF37" s="558" t="s">
        <v>36</v>
      </c>
      <c r="AG37" s="558" t="s">
        <v>38</v>
      </c>
      <c r="AH37" s="558" t="s">
        <v>39</v>
      </c>
      <c r="AI37" s="558" t="s">
        <v>40</v>
      </c>
      <c r="AJ37" s="558" t="s">
        <v>41</v>
      </c>
      <c r="AK37" s="558" t="s">
        <v>42</v>
      </c>
      <c r="AL37" s="559" t="s">
        <v>43</v>
      </c>
      <c r="AM37" s="1751"/>
      <c r="AN37" s="1739"/>
      <c r="AO37" s="1742"/>
      <c r="AP37" s="557" t="s">
        <v>46</v>
      </c>
      <c r="AQ37" s="558" t="s">
        <v>48</v>
      </c>
      <c r="AR37" s="558" t="s">
        <v>47</v>
      </c>
      <c r="AS37" s="559" t="s">
        <v>140</v>
      </c>
      <c r="AT37" s="1742"/>
      <c r="AU37" s="1742"/>
      <c r="AV37" s="1742"/>
      <c r="AW37" s="1738"/>
      <c r="AX37" s="1739"/>
      <c r="AY37" s="1742"/>
    </row>
    <row r="38" spans="2:79" s="551" customFormat="1" ht="12" customHeight="1">
      <c r="B38" s="1698" t="s">
        <v>16</v>
      </c>
      <c r="C38" s="1699"/>
      <c r="D38" s="1699"/>
      <c r="E38" s="1700"/>
      <c r="F38" s="560">
        <v>18</v>
      </c>
      <c r="G38" s="760">
        <v>18</v>
      </c>
      <c r="H38" s="760">
        <v>18</v>
      </c>
      <c r="I38" s="760">
        <v>18</v>
      </c>
      <c r="J38" s="760">
        <v>18</v>
      </c>
      <c r="K38" s="760">
        <v>16</v>
      </c>
      <c r="L38" s="563" t="s">
        <v>277</v>
      </c>
      <c r="M38" s="560">
        <f>'８月'!M39+'９月'!F38</f>
        <v>28</v>
      </c>
      <c r="N38" s="561">
        <f>'８月'!N39+'９月'!G38</f>
        <v>28</v>
      </c>
      <c r="O38" s="561">
        <f>'８月'!O39+'９月'!H38</f>
        <v>28</v>
      </c>
      <c r="P38" s="561">
        <f>'８月'!P39+'９月'!I38</f>
        <v>28</v>
      </c>
      <c r="Q38" s="561">
        <f>'８月'!Q39+'９月'!J38</f>
        <v>28</v>
      </c>
      <c r="R38" s="562">
        <f>'８月'!R39+'９月'!K38</f>
        <v>26</v>
      </c>
      <c r="S38" s="563" t="s">
        <v>14</v>
      </c>
      <c r="T38" s="560">
        <f>'８月'!T39+'９月'!F38</f>
        <v>92</v>
      </c>
      <c r="U38" s="561">
        <f>'８月'!U39+'９月'!G38</f>
        <v>97</v>
      </c>
      <c r="V38" s="561">
        <f>'８月'!V39+'９月'!H38</f>
        <v>97</v>
      </c>
      <c r="W38" s="561">
        <f>'８月'!W39+'９月'!I38</f>
        <v>97</v>
      </c>
      <c r="X38" s="561">
        <f>'８月'!X39+'９月'!J38</f>
        <v>97</v>
      </c>
      <c r="Y38" s="562">
        <f>'８月'!Y39+'９月'!K38</f>
        <v>92</v>
      </c>
      <c r="Z38" s="556"/>
      <c r="AA38" s="1714" t="s">
        <v>149</v>
      </c>
      <c r="AB38" s="1740" t="s">
        <v>59</v>
      </c>
      <c r="AC38" s="1702"/>
      <c r="AD38" s="564"/>
      <c r="AE38" s="565"/>
      <c r="AF38" s="565"/>
      <c r="AG38" s="565"/>
      <c r="AH38" s="565"/>
      <c r="AI38" s="565"/>
      <c r="AJ38" s="565"/>
      <c r="AK38" s="565"/>
      <c r="AL38" s="566"/>
      <c r="AM38" s="1701"/>
      <c r="AN38" s="1702"/>
      <c r="AO38" s="567"/>
      <c r="AP38" s="564"/>
      <c r="AQ38" s="565"/>
      <c r="AR38" s="565"/>
      <c r="AS38" s="566"/>
      <c r="AT38" s="567"/>
      <c r="AU38" s="567"/>
      <c r="AV38" s="567"/>
      <c r="AW38" s="1701"/>
      <c r="AX38" s="1702"/>
      <c r="AY38" s="567"/>
    </row>
    <row r="39" spans="2:79" s="551" customFormat="1" ht="12" customHeight="1">
      <c r="B39" s="1698"/>
      <c r="C39" s="1699"/>
      <c r="D39" s="1699"/>
      <c r="E39" s="1700"/>
      <c r="F39" s="560"/>
      <c r="G39" s="561"/>
      <c r="H39" s="561"/>
      <c r="I39" s="561"/>
      <c r="J39" s="561"/>
      <c r="K39" s="562"/>
      <c r="L39" s="563" t="s">
        <v>22</v>
      </c>
      <c r="M39" s="560"/>
      <c r="N39" s="561"/>
      <c r="O39" s="561"/>
      <c r="P39" s="561"/>
      <c r="Q39" s="561"/>
      <c r="R39" s="562"/>
      <c r="S39" s="563"/>
      <c r="T39" s="560"/>
      <c r="U39" s="561"/>
      <c r="V39" s="561"/>
      <c r="W39" s="561"/>
      <c r="X39" s="561"/>
      <c r="Y39" s="562"/>
      <c r="Z39" s="556"/>
      <c r="AA39" s="1715"/>
      <c r="AB39" s="1734" t="s">
        <v>141</v>
      </c>
      <c r="AC39" s="1735"/>
      <c r="AD39" s="560"/>
      <c r="AE39" s="561"/>
      <c r="AF39" s="561"/>
      <c r="AG39" s="561"/>
      <c r="AH39" s="561"/>
      <c r="AI39" s="561"/>
      <c r="AJ39" s="561"/>
      <c r="AK39" s="561"/>
      <c r="AL39" s="562"/>
      <c r="AM39" s="1746"/>
      <c r="AN39" s="1735"/>
      <c r="AO39" s="563"/>
      <c r="AP39" s="560"/>
      <c r="AQ39" s="561"/>
      <c r="AR39" s="561"/>
      <c r="AS39" s="562"/>
      <c r="AT39" s="563"/>
      <c r="AU39" s="563"/>
      <c r="AV39" s="563"/>
      <c r="AW39" s="1746"/>
      <c r="AX39" s="1735"/>
      <c r="AY39" s="563"/>
    </row>
    <row r="40" spans="2:79" s="551" customFormat="1" ht="12" customHeight="1">
      <c r="B40" s="1698" t="s">
        <v>5</v>
      </c>
      <c r="C40" s="1699"/>
      <c r="D40" s="1699"/>
      <c r="E40" s="1700"/>
      <c r="F40" s="561">
        <f t="shared" ref="F40:K40" si="1">F41+F42+F43+F44+F45</f>
        <v>96</v>
      </c>
      <c r="G40" s="561">
        <f t="shared" si="1"/>
        <v>96</v>
      </c>
      <c r="H40" s="561">
        <f t="shared" si="1"/>
        <v>103</v>
      </c>
      <c r="I40" s="561">
        <f t="shared" si="1"/>
        <v>109</v>
      </c>
      <c r="J40" s="561">
        <f t="shared" si="1"/>
        <v>109</v>
      </c>
      <c r="K40" s="562">
        <f t="shared" si="1"/>
        <v>109</v>
      </c>
      <c r="L40" s="563" t="s">
        <v>54</v>
      </c>
      <c r="M40" s="560">
        <f>'８月'!M41+'９月'!F40</f>
        <v>147</v>
      </c>
      <c r="N40" s="561">
        <f>'８月'!N41+'９月'!G40</f>
        <v>147</v>
      </c>
      <c r="O40" s="561">
        <f>'８月'!O41+'９月'!H40</f>
        <v>157</v>
      </c>
      <c r="P40" s="561">
        <f>'８月'!P41+'９月'!I40</f>
        <v>168</v>
      </c>
      <c r="Q40" s="561">
        <f>'８月'!Q41+'９月'!J40</f>
        <v>168</v>
      </c>
      <c r="R40" s="562">
        <f>'８月'!R41+'９月'!K40</f>
        <v>168</v>
      </c>
      <c r="S40" s="563"/>
      <c r="T40" s="560">
        <f>'８月'!T41+'９月'!F40</f>
        <v>494</v>
      </c>
      <c r="U40" s="561">
        <f>'８月'!U41+'９月'!G40</f>
        <v>530</v>
      </c>
      <c r="V40" s="561">
        <f>'８月'!V41+'９月'!H40</f>
        <v>558</v>
      </c>
      <c r="W40" s="561">
        <f>'８月'!W41+'９月'!I40</f>
        <v>594</v>
      </c>
      <c r="X40" s="561">
        <f>'８月'!X41+'９月'!J40</f>
        <v>595</v>
      </c>
      <c r="Y40" s="562">
        <f>'８月'!Y41+'９月'!K40</f>
        <v>596</v>
      </c>
      <c r="Z40" s="568"/>
      <c r="AA40" s="1716"/>
      <c r="AB40" s="1755" t="s">
        <v>142</v>
      </c>
      <c r="AC40" s="1704"/>
      <c r="AD40" s="569"/>
      <c r="AE40" s="570"/>
      <c r="AF40" s="570"/>
      <c r="AG40" s="570"/>
      <c r="AH40" s="570"/>
      <c r="AI40" s="570"/>
      <c r="AJ40" s="570"/>
      <c r="AK40" s="570"/>
      <c r="AL40" s="571"/>
      <c r="AM40" s="1703"/>
      <c r="AN40" s="1704"/>
      <c r="AO40" s="572"/>
      <c r="AP40" s="569"/>
      <c r="AQ40" s="570"/>
      <c r="AR40" s="570"/>
      <c r="AS40" s="571"/>
      <c r="AT40" s="572"/>
      <c r="AU40" s="572"/>
      <c r="AV40" s="572"/>
      <c r="AW40" s="1703"/>
      <c r="AX40" s="1704"/>
      <c r="AY40" s="572"/>
    </row>
    <row r="41" spans="2:79" s="551" customFormat="1" ht="12" customHeight="1">
      <c r="B41" s="1725" t="s">
        <v>244</v>
      </c>
      <c r="C41" s="1726"/>
      <c r="D41" s="1726"/>
      <c r="E41" s="1727"/>
      <c r="F41" s="560">
        <f t="shared" ref="F41:K41" si="2">X34</f>
        <v>94.5</v>
      </c>
      <c r="G41" s="561">
        <f t="shared" si="2"/>
        <v>95.5</v>
      </c>
      <c r="H41" s="561">
        <f t="shared" si="2"/>
        <v>101.5</v>
      </c>
      <c r="I41" s="561">
        <f t="shared" si="2"/>
        <v>103.5</v>
      </c>
      <c r="J41" s="561">
        <f t="shared" si="2"/>
        <v>102.5</v>
      </c>
      <c r="K41" s="562">
        <f t="shared" si="2"/>
        <v>90.5</v>
      </c>
      <c r="L41" s="563" t="s">
        <v>14</v>
      </c>
      <c r="M41" s="560">
        <f>'８月'!M42+'９月'!F41</f>
        <v>145</v>
      </c>
      <c r="N41" s="561">
        <f>'８月'!N42+'９月'!G41</f>
        <v>146</v>
      </c>
      <c r="O41" s="561">
        <f>'８月'!O42+'９月'!H41</f>
        <v>155</v>
      </c>
      <c r="P41" s="561">
        <f>'８月'!P42+'９月'!I41</f>
        <v>159</v>
      </c>
      <c r="Q41" s="561">
        <f>'８月'!Q42+'９月'!J41</f>
        <v>158</v>
      </c>
      <c r="R41" s="562">
        <f>'８月'!R42+'９月'!K41</f>
        <v>146</v>
      </c>
      <c r="S41" s="563" t="s">
        <v>15</v>
      </c>
      <c r="T41" s="560">
        <f>'８月'!T42+'９月'!F41</f>
        <v>466.5</v>
      </c>
      <c r="U41" s="561">
        <f>'８月'!U42+'９月'!G41</f>
        <v>504.5</v>
      </c>
      <c r="V41" s="561">
        <f>'８月'!V42+'９月'!H41</f>
        <v>531.5</v>
      </c>
      <c r="W41" s="561">
        <f>'８月'!W42+'９月'!I41</f>
        <v>547.5</v>
      </c>
      <c r="X41" s="561">
        <f>'８月'!X42+'９月'!J41</f>
        <v>540.5</v>
      </c>
      <c r="Y41" s="562">
        <f>'８月'!Y42+'９月'!K41</f>
        <v>531.5</v>
      </c>
      <c r="Z41" s="568"/>
      <c r="AA41" s="1714" t="s">
        <v>129</v>
      </c>
      <c r="AB41" s="1740" t="s">
        <v>59</v>
      </c>
      <c r="AC41" s="1702"/>
      <c r="AD41" s="564"/>
      <c r="AE41" s="565"/>
      <c r="AF41" s="565"/>
      <c r="AG41" s="565"/>
      <c r="AH41" s="565"/>
      <c r="AI41" s="565"/>
      <c r="AJ41" s="565"/>
      <c r="AK41" s="565"/>
      <c r="AL41" s="566"/>
      <c r="AM41" s="1701"/>
      <c r="AN41" s="1702"/>
      <c r="AO41" s="567"/>
      <c r="AP41" s="564"/>
      <c r="AQ41" s="565"/>
      <c r="AR41" s="565"/>
      <c r="AS41" s="566"/>
      <c r="AT41" s="567"/>
      <c r="AU41" s="567"/>
      <c r="AV41" s="567"/>
      <c r="AW41" s="1701"/>
      <c r="AX41" s="1702"/>
      <c r="AY41" s="567"/>
    </row>
    <row r="42" spans="2:79" s="551" customFormat="1" ht="12" customHeight="1">
      <c r="B42" s="1698" t="s">
        <v>3</v>
      </c>
      <c r="C42" s="1699"/>
      <c r="D42" s="1699"/>
      <c r="E42" s="1700"/>
      <c r="F42" s="560">
        <f t="shared" ref="F42:K42" si="3">AD34</f>
        <v>1.5</v>
      </c>
      <c r="G42" s="561">
        <f t="shared" si="3"/>
        <v>0.5</v>
      </c>
      <c r="H42" s="561">
        <f t="shared" si="3"/>
        <v>0.5</v>
      </c>
      <c r="I42" s="561">
        <f t="shared" si="3"/>
        <v>1.5</v>
      </c>
      <c r="J42" s="561">
        <f t="shared" si="3"/>
        <v>2.5</v>
      </c>
      <c r="K42" s="562">
        <f t="shared" si="3"/>
        <v>14.5</v>
      </c>
      <c r="L42" s="563" t="s">
        <v>15</v>
      </c>
      <c r="M42" s="560">
        <f>'８月'!M43+'９月'!F42</f>
        <v>2</v>
      </c>
      <c r="N42" s="561">
        <f>'８月'!N43+'９月'!G42</f>
        <v>1</v>
      </c>
      <c r="O42" s="561">
        <f>'８月'!O43+'９月'!H42</f>
        <v>1</v>
      </c>
      <c r="P42" s="561">
        <f>'８月'!P43+'９月'!I42</f>
        <v>2</v>
      </c>
      <c r="Q42" s="561">
        <f>'８月'!Q43+'９月'!J42</f>
        <v>3</v>
      </c>
      <c r="R42" s="562">
        <f>'８月'!R43+'９月'!K42</f>
        <v>15</v>
      </c>
      <c r="S42" s="563"/>
      <c r="T42" s="560">
        <f>'８月'!T43+'９月'!F42</f>
        <v>27.5</v>
      </c>
      <c r="U42" s="561">
        <f>'８月'!U43+'９月'!G42</f>
        <v>25.5</v>
      </c>
      <c r="V42" s="561">
        <f>'８月'!V43+'９月'!H42</f>
        <v>25.5</v>
      </c>
      <c r="W42" s="561">
        <f>'８月'!W43+'９月'!I42</f>
        <v>27.5</v>
      </c>
      <c r="X42" s="561">
        <f>'８月'!X43+'９月'!J42</f>
        <v>35.5</v>
      </c>
      <c r="Y42" s="562">
        <f>'８月'!Y43+'９月'!K42</f>
        <v>45.5</v>
      </c>
      <c r="Z42" s="568"/>
      <c r="AA42" s="1715"/>
      <c r="AB42" s="1734" t="s">
        <v>141</v>
      </c>
      <c r="AC42" s="1735"/>
      <c r="AD42" s="560"/>
      <c r="AE42" s="561"/>
      <c r="AF42" s="561"/>
      <c r="AG42" s="561"/>
      <c r="AH42" s="561"/>
      <c r="AI42" s="561"/>
      <c r="AJ42" s="561"/>
      <c r="AK42" s="561"/>
      <c r="AL42" s="562"/>
      <c r="AM42" s="1746"/>
      <c r="AN42" s="1735"/>
      <c r="AO42" s="563"/>
      <c r="AP42" s="560"/>
      <c r="AQ42" s="561"/>
      <c r="AR42" s="561"/>
      <c r="AS42" s="562"/>
      <c r="AT42" s="563"/>
      <c r="AU42" s="563"/>
      <c r="AV42" s="563"/>
      <c r="AW42" s="1746"/>
      <c r="AX42" s="1735"/>
      <c r="AY42" s="563"/>
    </row>
    <row r="43" spans="2:79" s="551" customFormat="1" ht="12" customHeight="1">
      <c r="B43" s="1698"/>
      <c r="C43" s="1699"/>
      <c r="D43" s="1699"/>
      <c r="E43" s="1700"/>
      <c r="F43" s="560"/>
      <c r="G43" s="561"/>
      <c r="H43" s="561"/>
      <c r="I43" s="561"/>
      <c r="J43" s="561"/>
      <c r="K43" s="562"/>
      <c r="L43" s="563"/>
      <c r="M43" s="560"/>
      <c r="N43" s="561"/>
      <c r="O43" s="561"/>
      <c r="P43" s="561"/>
      <c r="Q43" s="561"/>
      <c r="R43" s="562"/>
      <c r="S43" s="563"/>
      <c r="T43" s="560"/>
      <c r="U43" s="561"/>
      <c r="V43" s="561"/>
      <c r="W43" s="561"/>
      <c r="X43" s="561"/>
      <c r="Y43" s="562"/>
      <c r="Z43" s="568"/>
      <c r="AA43" s="1716"/>
      <c r="AB43" s="1755" t="s">
        <v>142</v>
      </c>
      <c r="AC43" s="1704"/>
      <c r="AD43" s="569"/>
      <c r="AE43" s="570"/>
      <c r="AF43" s="570"/>
      <c r="AG43" s="570"/>
      <c r="AH43" s="570"/>
      <c r="AI43" s="570"/>
      <c r="AJ43" s="570"/>
      <c r="AK43" s="570"/>
      <c r="AL43" s="571"/>
      <c r="AM43" s="1703"/>
      <c r="AN43" s="1704"/>
      <c r="AO43" s="572"/>
      <c r="AP43" s="569"/>
      <c r="AQ43" s="570"/>
      <c r="AR43" s="570"/>
      <c r="AS43" s="571"/>
      <c r="AT43" s="572"/>
      <c r="AU43" s="572"/>
      <c r="AV43" s="572"/>
      <c r="AW43" s="1756"/>
      <c r="AX43" s="1757"/>
      <c r="AY43" s="573"/>
    </row>
    <row r="44" spans="2:79" s="551" customFormat="1" ht="12" customHeight="1">
      <c r="B44" s="1708" t="s">
        <v>53</v>
      </c>
      <c r="C44" s="1709"/>
      <c r="D44" s="1709"/>
      <c r="E44" s="1710"/>
      <c r="F44" s="560">
        <f t="shared" ref="F44:K44" si="4">AJ34</f>
        <v>0</v>
      </c>
      <c r="G44" s="561">
        <f t="shared" si="4"/>
        <v>0</v>
      </c>
      <c r="H44" s="561">
        <f t="shared" si="4"/>
        <v>1</v>
      </c>
      <c r="I44" s="561">
        <f t="shared" si="4"/>
        <v>3</v>
      </c>
      <c r="J44" s="561">
        <f t="shared" si="4"/>
        <v>3</v>
      </c>
      <c r="K44" s="562">
        <f t="shared" si="4"/>
        <v>3</v>
      </c>
      <c r="L44" s="563"/>
      <c r="M44" s="560">
        <f>'８月'!M45+'９月'!F44</f>
        <v>0</v>
      </c>
      <c r="N44" s="561">
        <f>'８月'!N45+'９月'!G44</f>
        <v>0</v>
      </c>
      <c r="O44" s="561">
        <f>'８月'!O45+'９月'!H44</f>
        <v>1</v>
      </c>
      <c r="P44" s="561">
        <f>'８月'!P45+'９月'!I44</f>
        <v>4</v>
      </c>
      <c r="Q44" s="561">
        <f>'８月'!Q45+'９月'!J44</f>
        <v>4</v>
      </c>
      <c r="R44" s="562">
        <f>'８月'!R45+'９月'!K44</f>
        <v>4</v>
      </c>
      <c r="S44" s="563"/>
      <c r="T44" s="560">
        <f>'８月'!T45+'９月'!F44</f>
        <v>0</v>
      </c>
      <c r="U44" s="561">
        <f>'８月'!U45+'９月'!G44</f>
        <v>0</v>
      </c>
      <c r="V44" s="561">
        <f>'８月'!V45+'９月'!H44</f>
        <v>1</v>
      </c>
      <c r="W44" s="561">
        <f>'８月'!W45+'９月'!I44</f>
        <v>12</v>
      </c>
      <c r="X44" s="561">
        <f>'８月'!X45+'９月'!J44</f>
        <v>12</v>
      </c>
      <c r="Y44" s="562">
        <f>'８月'!Y45+'９月'!K44</f>
        <v>12</v>
      </c>
      <c r="Z44" s="568"/>
      <c r="AA44" s="1714" t="s">
        <v>144</v>
      </c>
      <c r="AB44" s="1740" t="s">
        <v>59</v>
      </c>
      <c r="AC44" s="1702"/>
      <c r="AD44" s="574"/>
      <c r="AE44" s="575"/>
      <c r="AF44" s="575"/>
      <c r="AG44" s="575"/>
      <c r="AH44" s="575"/>
      <c r="AI44" s="575"/>
      <c r="AJ44" s="575"/>
      <c r="AK44" s="575"/>
      <c r="AL44" s="576"/>
      <c r="AM44" s="1758"/>
      <c r="AN44" s="1759"/>
      <c r="AO44" s="577"/>
      <c r="AP44" s="574"/>
      <c r="AQ44" s="575"/>
      <c r="AR44" s="575"/>
      <c r="AS44" s="576"/>
      <c r="AT44" s="577"/>
      <c r="AU44" s="577"/>
      <c r="AV44" s="577"/>
      <c r="AW44" s="1758"/>
      <c r="AX44" s="1759"/>
      <c r="AY44" s="577"/>
    </row>
    <row r="45" spans="2:79" s="551" customFormat="1" ht="12" customHeight="1">
      <c r="B45" s="1698" t="s">
        <v>4</v>
      </c>
      <c r="C45" s="1699"/>
      <c r="D45" s="1699"/>
      <c r="E45" s="1700"/>
      <c r="F45" s="560">
        <v>0</v>
      </c>
      <c r="G45" s="561">
        <v>0</v>
      </c>
      <c r="H45" s="561">
        <f>AP34</f>
        <v>0</v>
      </c>
      <c r="I45" s="561">
        <f>AQ34</f>
        <v>1</v>
      </c>
      <c r="J45" s="561">
        <f>AR34</f>
        <v>1</v>
      </c>
      <c r="K45" s="562">
        <f>AS34</f>
        <v>1</v>
      </c>
      <c r="L45" s="563"/>
      <c r="M45" s="685">
        <f>'８月'!M46+'９月'!F45</f>
        <v>0</v>
      </c>
      <c r="N45" s="561">
        <f>'８月'!N46+'９月'!G45</f>
        <v>0</v>
      </c>
      <c r="O45" s="561">
        <f>'８月'!O46+'９月'!H45</f>
        <v>0</v>
      </c>
      <c r="P45" s="561">
        <f>'８月'!P46+'９月'!I45</f>
        <v>3</v>
      </c>
      <c r="Q45" s="561">
        <f>'８月'!Q46+'９月'!J45</f>
        <v>3</v>
      </c>
      <c r="R45" s="562">
        <f>'８月'!R46+'９月'!K45</f>
        <v>3</v>
      </c>
      <c r="S45" s="563"/>
      <c r="T45" s="685">
        <f>'８月'!T46+'９月'!F45</f>
        <v>0</v>
      </c>
      <c r="U45" s="561">
        <f>'８月'!U46+'９月'!G45</f>
        <v>0</v>
      </c>
      <c r="V45" s="561">
        <f>'８月'!V46+'９月'!H45</f>
        <v>0</v>
      </c>
      <c r="W45" s="561">
        <f>'８月'!W46+'９月'!I45</f>
        <v>7</v>
      </c>
      <c r="X45" s="561">
        <f>'８月'!X46+'９月'!J45</f>
        <v>7</v>
      </c>
      <c r="Y45" s="562">
        <f>'８月'!Y46+'９月'!K45</f>
        <v>7</v>
      </c>
      <c r="Z45" s="578"/>
      <c r="AA45" s="1715"/>
      <c r="AB45" s="1734" t="s">
        <v>141</v>
      </c>
      <c r="AC45" s="1735"/>
      <c r="AD45" s="579"/>
      <c r="AE45" s="580"/>
      <c r="AF45" s="580"/>
      <c r="AG45" s="580"/>
      <c r="AH45" s="580"/>
      <c r="AI45" s="580"/>
      <c r="AJ45" s="580"/>
      <c r="AK45" s="580"/>
      <c r="AL45" s="581"/>
      <c r="AM45" s="1760"/>
      <c r="AN45" s="1761"/>
      <c r="AO45" s="582"/>
      <c r="AP45" s="579"/>
      <c r="AQ45" s="580"/>
      <c r="AR45" s="580"/>
      <c r="AS45" s="581"/>
      <c r="AT45" s="582"/>
      <c r="AU45" s="582"/>
      <c r="AV45" s="582"/>
      <c r="AW45" s="1760"/>
      <c r="AX45" s="1761"/>
      <c r="AY45" s="582"/>
    </row>
    <row r="46" spans="2:79" s="551" customFormat="1" ht="12" customHeight="1">
      <c r="B46" s="1429" t="s">
        <v>329</v>
      </c>
      <c r="C46" s="1430"/>
      <c r="D46" s="1430"/>
      <c r="E46" s="1431"/>
      <c r="F46" s="569"/>
      <c r="G46" s="570"/>
      <c r="H46" s="570"/>
      <c r="I46" s="570"/>
      <c r="J46" s="570"/>
      <c r="K46" s="571"/>
      <c r="L46" s="572"/>
      <c r="M46" s="569">
        <f>'８月'!M47+'９月'!F46</f>
        <v>0</v>
      </c>
      <c r="N46" s="570">
        <f>'８月'!N47+'９月'!G46</f>
        <v>0</v>
      </c>
      <c r="O46" s="570">
        <f>'８月'!O47+'９月'!H46</f>
        <v>0</v>
      </c>
      <c r="P46" s="570">
        <f>'８月'!P47+'９月'!I46</f>
        <v>0</v>
      </c>
      <c r="Q46" s="570">
        <f>'８月'!Q47+'９月'!J46</f>
        <v>0</v>
      </c>
      <c r="R46" s="571">
        <f>'８月'!R47+'９月'!K46</f>
        <v>0</v>
      </c>
      <c r="S46" s="572"/>
      <c r="T46" s="569">
        <f>'８月'!T47+'９月'!F46</f>
        <v>0</v>
      </c>
      <c r="U46" s="570">
        <f>'８月'!U47+'９月'!G46</f>
        <v>0</v>
      </c>
      <c r="V46" s="570">
        <f>'８月'!V47+'９月'!H46</f>
        <v>0</v>
      </c>
      <c r="W46" s="570">
        <f>'８月'!W47+'９月'!I46</f>
        <v>0</v>
      </c>
      <c r="X46" s="570">
        <f>'８月'!X47+'９月'!J46</f>
        <v>0</v>
      </c>
      <c r="Y46" s="571">
        <f>'８月'!Y47+'９月'!K46</f>
        <v>0</v>
      </c>
      <c r="Z46" s="578"/>
      <c r="AA46" s="1716"/>
      <c r="AB46" s="1755" t="s">
        <v>142</v>
      </c>
      <c r="AC46" s="1704"/>
      <c r="AD46" s="583"/>
      <c r="AE46" s="584"/>
      <c r="AF46" s="584"/>
      <c r="AG46" s="584"/>
      <c r="AH46" s="584"/>
      <c r="AI46" s="584"/>
      <c r="AJ46" s="584"/>
      <c r="AK46" s="584"/>
      <c r="AL46" s="585"/>
      <c r="AM46" s="1756"/>
      <c r="AN46" s="1757"/>
      <c r="AO46" s="573"/>
      <c r="AP46" s="583"/>
      <c r="AQ46" s="584"/>
      <c r="AR46" s="584"/>
      <c r="AS46" s="585"/>
      <c r="AT46" s="573"/>
      <c r="AU46" s="573"/>
      <c r="AV46" s="573"/>
      <c r="AW46" s="1756"/>
      <c r="AX46" s="1757"/>
      <c r="AY46" s="573"/>
    </row>
    <row r="47" spans="2:79" ht="12" customHeight="1">
      <c r="B47" s="586"/>
      <c r="C47" s="586"/>
      <c r="D47" s="586"/>
      <c r="E47" s="586"/>
      <c r="F47" s="586"/>
      <c r="G47" s="586"/>
      <c r="H47" s="586"/>
      <c r="I47" s="586"/>
      <c r="J47" s="586"/>
      <c r="K47" s="587"/>
      <c r="L47" s="587"/>
      <c r="M47" s="587"/>
      <c r="N47" s="587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</row>
    <row r="48" spans="2:79" ht="12" customHeight="1">
      <c r="B48" s="588"/>
      <c r="C48" s="588"/>
      <c r="D48" s="588"/>
      <c r="E48" s="588"/>
      <c r="F48" s="588"/>
      <c r="G48" s="588"/>
      <c r="H48" s="588"/>
      <c r="I48" s="588"/>
      <c r="J48" s="588"/>
      <c r="K48" s="588"/>
      <c r="L48" s="588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12">
    <mergeCell ref="AW42:AX42"/>
    <mergeCell ref="AB41:AC41"/>
    <mergeCell ref="AB42:AC42"/>
    <mergeCell ref="AB44:AC44"/>
    <mergeCell ref="AA36:AC37"/>
    <mergeCell ref="AD36:AL36"/>
    <mergeCell ref="AB40:AC40"/>
    <mergeCell ref="AM42:AN42"/>
    <mergeCell ref="AM39:AN39"/>
    <mergeCell ref="AA44:AA46"/>
    <mergeCell ref="AW46:AX46"/>
    <mergeCell ref="AB43:AC43"/>
    <mergeCell ref="AM43:AN43"/>
    <mergeCell ref="AW43:AX43"/>
    <mergeCell ref="AM44:AN44"/>
    <mergeCell ref="AW44:AX44"/>
    <mergeCell ref="AB46:AC46"/>
    <mergeCell ref="AB45:AC45"/>
    <mergeCell ref="AW45:AX45"/>
    <mergeCell ref="AM45:AN45"/>
    <mergeCell ref="AM41:AN41"/>
    <mergeCell ref="AW41:AX41"/>
    <mergeCell ref="AM36:AN37"/>
    <mergeCell ref="AM46:AN46"/>
    <mergeCell ref="D14:P14"/>
    <mergeCell ref="AT27:AY27"/>
    <mergeCell ref="D17:P17"/>
    <mergeCell ref="D24:P24"/>
    <mergeCell ref="AB39:AC39"/>
    <mergeCell ref="AA38:AA40"/>
    <mergeCell ref="D12:P12"/>
    <mergeCell ref="AW36:AX37"/>
    <mergeCell ref="AB38:AC38"/>
    <mergeCell ref="D26:P26"/>
    <mergeCell ref="D27:P27"/>
    <mergeCell ref="D25:P25"/>
    <mergeCell ref="AO36:AO37"/>
    <mergeCell ref="AP36:AS36"/>
    <mergeCell ref="AV36:AV37"/>
    <mergeCell ref="AT36:AT37"/>
    <mergeCell ref="AW39:AX39"/>
    <mergeCell ref="AW38:AX38"/>
    <mergeCell ref="AY36:AY37"/>
    <mergeCell ref="AU36:AU37"/>
    <mergeCell ref="AW40:AX40"/>
    <mergeCell ref="AT13:AY13"/>
    <mergeCell ref="AT34:AY34"/>
    <mergeCell ref="AT28:AY28"/>
    <mergeCell ref="D22:P22"/>
    <mergeCell ref="B34:C34"/>
    <mergeCell ref="B39:E39"/>
    <mergeCell ref="B40:E40"/>
    <mergeCell ref="B41:E41"/>
    <mergeCell ref="D32:P32"/>
    <mergeCell ref="D31:P31"/>
    <mergeCell ref="AT30:AY30"/>
    <mergeCell ref="AT26:AY26"/>
    <mergeCell ref="AT31:AY31"/>
    <mergeCell ref="AT32:AY32"/>
    <mergeCell ref="AT33:AY33"/>
    <mergeCell ref="AT29:AY29"/>
    <mergeCell ref="R34:W34"/>
    <mergeCell ref="D28:P28"/>
    <mergeCell ref="D23:P23"/>
    <mergeCell ref="D20:P20"/>
    <mergeCell ref="X2:AC2"/>
    <mergeCell ref="AT2:AY3"/>
    <mergeCell ref="D15:P15"/>
    <mergeCell ref="AT6:AY6"/>
    <mergeCell ref="AT7:AY7"/>
    <mergeCell ref="AT5:AY5"/>
    <mergeCell ref="AT10:AY10"/>
    <mergeCell ref="B46:E46"/>
    <mergeCell ref="B43:E43"/>
    <mergeCell ref="AM38:AN38"/>
    <mergeCell ref="B38:E38"/>
    <mergeCell ref="AM40:AN40"/>
    <mergeCell ref="B37:E37"/>
    <mergeCell ref="D33:P33"/>
    <mergeCell ref="B44:E44"/>
    <mergeCell ref="B42:E42"/>
    <mergeCell ref="D34:P34"/>
    <mergeCell ref="AA41:AA43"/>
    <mergeCell ref="B36:E36"/>
    <mergeCell ref="D21:P21"/>
    <mergeCell ref="D29:P29"/>
    <mergeCell ref="B45:E45"/>
    <mergeCell ref="D30:P30"/>
    <mergeCell ref="AT18:AY18"/>
    <mergeCell ref="AT14:AY14"/>
    <mergeCell ref="B1:AY1"/>
    <mergeCell ref="AP2:AS2"/>
    <mergeCell ref="D8:P8"/>
    <mergeCell ref="B2:B3"/>
    <mergeCell ref="Q2:Q3"/>
    <mergeCell ref="D2:P3"/>
    <mergeCell ref="AT21:AY21"/>
    <mergeCell ref="C2:C3"/>
    <mergeCell ref="AD2:AI2"/>
    <mergeCell ref="AJ2:AO2"/>
    <mergeCell ref="D5:P5"/>
    <mergeCell ref="D9:P9"/>
    <mergeCell ref="D10:P10"/>
    <mergeCell ref="D6:P6"/>
    <mergeCell ref="D13:P13"/>
    <mergeCell ref="D4:P4"/>
    <mergeCell ref="D7:P7"/>
    <mergeCell ref="D16:P16"/>
    <mergeCell ref="D11:P11"/>
    <mergeCell ref="D18:P18"/>
    <mergeCell ref="R2:W2"/>
    <mergeCell ref="D19:P19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A59"/>
  <sheetViews>
    <sheetView topLeftCell="A7" zoomScale="120" zoomScaleNormal="120" workbookViewId="0">
      <selection activeCell="X2" sqref="X2:AC2"/>
    </sheetView>
  </sheetViews>
  <sheetFormatPr defaultColWidth="9" defaultRowHeight="13.2"/>
  <cols>
    <col min="1" max="1" width="0.6640625" style="531" customWidth="1"/>
    <col min="2" max="51" width="2.6640625" style="531" customWidth="1"/>
    <col min="52" max="16384" width="9" style="531"/>
  </cols>
  <sheetData>
    <row r="1" spans="1:52" ht="20.100000000000001" customHeight="1" thickBot="1">
      <c r="B1" s="1669" t="s">
        <v>467</v>
      </c>
      <c r="C1" s="1669"/>
      <c r="D1" s="1669"/>
      <c r="E1" s="1669"/>
      <c r="F1" s="1669"/>
      <c r="G1" s="1669"/>
      <c r="H1" s="1669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1669"/>
      <c r="T1" s="1669"/>
      <c r="U1" s="1669"/>
      <c r="V1" s="1669"/>
      <c r="W1" s="1669"/>
      <c r="X1" s="1669"/>
      <c r="Y1" s="1669"/>
      <c r="Z1" s="1670"/>
      <c r="AA1" s="1670"/>
      <c r="AB1" s="1670"/>
      <c r="AC1" s="1670"/>
      <c r="AD1" s="1670"/>
      <c r="AE1" s="1670"/>
      <c r="AF1" s="1670"/>
      <c r="AG1" s="1670"/>
      <c r="AH1" s="1670"/>
      <c r="AI1" s="1670"/>
      <c r="AJ1" s="1670"/>
      <c r="AK1" s="1670"/>
      <c r="AL1" s="1670"/>
      <c r="AM1" s="1670"/>
      <c r="AN1" s="1670"/>
      <c r="AO1" s="1670"/>
      <c r="AP1" s="1670"/>
      <c r="AQ1" s="1670"/>
      <c r="AR1" s="1670"/>
      <c r="AS1" s="1670"/>
      <c r="AT1" s="1670"/>
      <c r="AU1" s="1670"/>
      <c r="AV1" s="1670"/>
      <c r="AW1" s="1670"/>
      <c r="AX1" s="1670"/>
      <c r="AY1" s="1670"/>
    </row>
    <row r="2" spans="1:52" s="534" customFormat="1" ht="12" customHeight="1">
      <c r="B2" s="1676" t="s">
        <v>1</v>
      </c>
      <c r="C2" s="1684" t="s">
        <v>2</v>
      </c>
      <c r="D2" s="1671" t="s">
        <v>6</v>
      </c>
      <c r="E2" s="1680"/>
      <c r="F2" s="1680"/>
      <c r="G2" s="1680"/>
      <c r="H2" s="1680"/>
      <c r="I2" s="1680"/>
      <c r="J2" s="1680"/>
      <c r="K2" s="1680"/>
      <c r="L2" s="1680"/>
      <c r="M2" s="1680"/>
      <c r="N2" s="1680"/>
      <c r="O2" s="1680"/>
      <c r="P2" s="1681"/>
      <c r="Q2" s="1678" t="s">
        <v>276</v>
      </c>
      <c r="R2" s="1671" t="s">
        <v>57</v>
      </c>
      <c r="S2" s="1672"/>
      <c r="T2" s="1672"/>
      <c r="U2" s="1672"/>
      <c r="V2" s="1672"/>
      <c r="W2" s="1673"/>
      <c r="X2" s="1671" t="s">
        <v>211</v>
      </c>
      <c r="Y2" s="1672"/>
      <c r="Z2" s="1672"/>
      <c r="AA2" s="1672"/>
      <c r="AB2" s="1672"/>
      <c r="AC2" s="1673"/>
      <c r="AD2" s="1671" t="s">
        <v>27</v>
      </c>
      <c r="AE2" s="1672"/>
      <c r="AF2" s="1672"/>
      <c r="AG2" s="1672"/>
      <c r="AH2" s="1672"/>
      <c r="AI2" s="1673"/>
      <c r="AJ2" s="1686" t="s">
        <v>139</v>
      </c>
      <c r="AK2" s="1687"/>
      <c r="AL2" s="1687"/>
      <c r="AM2" s="1687"/>
      <c r="AN2" s="1687"/>
      <c r="AO2" s="1688"/>
      <c r="AP2" s="1671" t="s">
        <v>140</v>
      </c>
      <c r="AQ2" s="1672"/>
      <c r="AR2" s="1672"/>
      <c r="AS2" s="1673"/>
      <c r="AT2" s="1694" t="s">
        <v>275</v>
      </c>
      <c r="AU2" s="1694"/>
      <c r="AV2" s="1694"/>
      <c r="AW2" s="1694"/>
      <c r="AX2" s="1694"/>
      <c r="AY2" s="1695"/>
      <c r="AZ2" s="589"/>
    </row>
    <row r="3" spans="1:52" s="534" customFormat="1" ht="12" customHeight="1" thickBot="1">
      <c r="B3" s="1677"/>
      <c r="C3" s="1685"/>
      <c r="D3" s="1677"/>
      <c r="E3" s="1682"/>
      <c r="F3" s="1682"/>
      <c r="G3" s="1682"/>
      <c r="H3" s="1682"/>
      <c r="I3" s="1682"/>
      <c r="J3" s="1682"/>
      <c r="K3" s="1682"/>
      <c r="L3" s="1682"/>
      <c r="M3" s="1682"/>
      <c r="N3" s="1682"/>
      <c r="O3" s="1682"/>
      <c r="P3" s="1683"/>
      <c r="Q3" s="1679"/>
      <c r="R3" s="535" t="s">
        <v>28</v>
      </c>
      <c r="S3" s="536" t="s">
        <v>29</v>
      </c>
      <c r="T3" s="536" t="s">
        <v>30</v>
      </c>
      <c r="U3" s="536" t="s">
        <v>31</v>
      </c>
      <c r="V3" s="536" t="s">
        <v>32</v>
      </c>
      <c r="W3" s="537" t="s">
        <v>33</v>
      </c>
      <c r="X3" s="535" t="s">
        <v>8</v>
      </c>
      <c r="Y3" s="536" t="s">
        <v>9</v>
      </c>
      <c r="Z3" s="536" t="s">
        <v>10</v>
      </c>
      <c r="AA3" s="536" t="s">
        <v>11</v>
      </c>
      <c r="AB3" s="536" t="s">
        <v>12</v>
      </c>
      <c r="AC3" s="537" t="s">
        <v>13</v>
      </c>
      <c r="AD3" s="535" t="s">
        <v>8</v>
      </c>
      <c r="AE3" s="536" t="s">
        <v>9</v>
      </c>
      <c r="AF3" s="536" t="s">
        <v>10</v>
      </c>
      <c r="AG3" s="536" t="s">
        <v>11</v>
      </c>
      <c r="AH3" s="536" t="s">
        <v>12</v>
      </c>
      <c r="AI3" s="537" t="s">
        <v>13</v>
      </c>
      <c r="AJ3" s="535" t="s">
        <v>8</v>
      </c>
      <c r="AK3" s="536" t="s">
        <v>9</v>
      </c>
      <c r="AL3" s="536" t="s">
        <v>10</v>
      </c>
      <c r="AM3" s="536" t="s">
        <v>11</v>
      </c>
      <c r="AN3" s="536" t="s">
        <v>12</v>
      </c>
      <c r="AO3" s="537" t="s">
        <v>13</v>
      </c>
      <c r="AP3" s="535"/>
      <c r="AQ3" s="536" t="s">
        <v>11</v>
      </c>
      <c r="AR3" s="536" t="s">
        <v>12</v>
      </c>
      <c r="AS3" s="537" t="s">
        <v>13</v>
      </c>
      <c r="AT3" s="1696"/>
      <c r="AU3" s="1696"/>
      <c r="AV3" s="1696"/>
      <c r="AW3" s="1696"/>
      <c r="AX3" s="1696"/>
      <c r="AY3" s="1697"/>
      <c r="AZ3" s="589"/>
    </row>
    <row r="4" spans="1:52" ht="12" customHeight="1">
      <c r="B4" s="510">
        <f>スクールカレンダー!S13</f>
        <v>1</v>
      </c>
      <c r="C4" s="525" t="str">
        <f>スクールカレンダー!T13</f>
        <v>木</v>
      </c>
      <c r="D4" s="1625" t="str">
        <f>IF(スクールカレンダー!U13="","",スクールカレンダー!U13)</f>
        <v>朝会　安全点検日</v>
      </c>
      <c r="E4" s="1626"/>
      <c r="F4" s="1626"/>
      <c r="G4" s="1626"/>
      <c r="H4" s="1626"/>
      <c r="I4" s="1626"/>
      <c r="J4" s="1626"/>
      <c r="K4" s="1626"/>
      <c r="L4" s="1626"/>
      <c r="M4" s="1626"/>
      <c r="N4" s="1626"/>
      <c r="O4" s="1626"/>
      <c r="P4" s="1627"/>
      <c r="Q4" s="512" t="s">
        <v>23</v>
      </c>
      <c r="R4" s="513" t="s">
        <v>62</v>
      </c>
      <c r="S4" s="514" t="s">
        <v>62</v>
      </c>
      <c r="T4" s="514" t="s">
        <v>62</v>
      </c>
      <c r="U4" s="514" t="s">
        <v>62</v>
      </c>
      <c r="V4" s="514" t="s">
        <v>62</v>
      </c>
      <c r="W4" s="927" t="s">
        <v>62</v>
      </c>
      <c r="X4" s="513">
        <v>5</v>
      </c>
      <c r="Y4" s="514">
        <v>5</v>
      </c>
      <c r="Z4" s="514">
        <v>5</v>
      </c>
      <c r="AA4" s="514">
        <v>6</v>
      </c>
      <c r="AB4" s="514">
        <v>6</v>
      </c>
      <c r="AC4" s="514">
        <v>6</v>
      </c>
      <c r="AD4" s="937"/>
      <c r="AE4" s="938"/>
      <c r="AF4" s="670"/>
      <c r="AG4" s="514"/>
      <c r="AH4" s="514"/>
      <c r="AI4" s="514"/>
      <c r="AJ4" s="513"/>
      <c r="AK4" s="514"/>
      <c r="AL4" s="514"/>
      <c r="AM4" s="514"/>
      <c r="AN4" s="514"/>
      <c r="AO4" s="515"/>
      <c r="AP4" s="513"/>
      <c r="AQ4" s="514"/>
      <c r="AR4" s="514"/>
      <c r="AS4" s="515"/>
      <c r="AT4" s="1769"/>
      <c r="AU4" s="1770"/>
      <c r="AV4" s="1770"/>
      <c r="AW4" s="1770"/>
      <c r="AX4" s="1770"/>
      <c r="AY4" s="1771"/>
      <c r="AZ4" s="539"/>
    </row>
    <row r="5" spans="1:52" ht="12" customHeight="1">
      <c r="B5" s="510">
        <f>スクールカレンダー!S14</f>
        <v>2</v>
      </c>
      <c r="C5" s="525" t="str">
        <f>スクールカレンダー!T14</f>
        <v>金</v>
      </c>
      <c r="D5" s="1625" t="str">
        <f>IF(スクールカレンダー!U14="","",スクールカレンダー!U14)</f>
        <v>ALT</v>
      </c>
      <c r="E5" s="1626"/>
      <c r="F5" s="1626"/>
      <c r="G5" s="1626"/>
      <c r="H5" s="1626"/>
      <c r="I5" s="1626"/>
      <c r="J5" s="1626"/>
      <c r="K5" s="1626"/>
      <c r="L5" s="1626"/>
      <c r="M5" s="1626"/>
      <c r="N5" s="1626"/>
      <c r="O5" s="1626"/>
      <c r="P5" s="1627"/>
      <c r="Q5" s="512" t="s">
        <v>23</v>
      </c>
      <c r="R5" s="513" t="s">
        <v>62</v>
      </c>
      <c r="S5" s="514" t="s">
        <v>62</v>
      </c>
      <c r="T5" s="514" t="s">
        <v>62</v>
      </c>
      <c r="U5" s="514" t="s">
        <v>62</v>
      </c>
      <c r="V5" s="514" t="s">
        <v>359</v>
      </c>
      <c r="W5" s="515" t="s">
        <v>62</v>
      </c>
      <c r="X5" s="513">
        <v>5</v>
      </c>
      <c r="Y5" s="514">
        <v>5</v>
      </c>
      <c r="Z5" s="514">
        <v>6</v>
      </c>
      <c r="AA5" s="514">
        <v>6</v>
      </c>
      <c r="AB5" s="514">
        <v>6</v>
      </c>
      <c r="AC5" s="514">
        <v>6</v>
      </c>
      <c r="AD5" s="513"/>
      <c r="AE5" s="514"/>
      <c r="AF5" s="670"/>
      <c r="AG5" s="936"/>
      <c r="AH5" s="936"/>
      <c r="AJ5" s="513"/>
      <c r="AK5" s="514"/>
      <c r="AL5" s="514"/>
      <c r="AM5" s="514"/>
      <c r="AN5" s="514"/>
      <c r="AO5" s="515"/>
      <c r="AP5" s="513"/>
      <c r="AQ5" s="514"/>
      <c r="AR5" s="514"/>
      <c r="AS5" s="515"/>
      <c r="AT5" s="1400"/>
      <c r="AU5" s="1401"/>
      <c r="AV5" s="1401"/>
      <c r="AW5" s="1401"/>
      <c r="AX5" s="1401"/>
      <c r="AY5" s="1402"/>
      <c r="AZ5" s="539"/>
    </row>
    <row r="6" spans="1:52" ht="12" customHeight="1">
      <c r="B6" s="866">
        <f>スクールカレンダー!S15</f>
        <v>3</v>
      </c>
      <c r="C6" s="867" t="str">
        <f>スクールカレンダー!T15</f>
        <v>土</v>
      </c>
      <c r="D6" s="1637" t="str">
        <f>IF(スクールカレンダー!U15="","",スクールカレンダー!U15)</f>
        <v/>
      </c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9"/>
      <c r="Q6" s="851"/>
      <c r="R6" s="852"/>
      <c r="S6" s="853"/>
      <c r="T6" s="853"/>
      <c r="U6" s="853"/>
      <c r="V6" s="853"/>
      <c r="W6" s="854"/>
      <c r="X6" s="861"/>
      <c r="Y6" s="853"/>
      <c r="Z6" s="853"/>
      <c r="AA6" s="853"/>
      <c r="AB6" s="853"/>
      <c r="AC6" s="853"/>
      <c r="AD6" s="861"/>
      <c r="AE6" s="853"/>
      <c r="AF6" s="853"/>
      <c r="AG6" s="861"/>
      <c r="AH6" s="853"/>
      <c r="AI6" s="853"/>
      <c r="AJ6" s="852"/>
      <c r="AK6" s="853"/>
      <c r="AL6" s="853"/>
      <c r="AM6" s="853"/>
      <c r="AN6" s="853"/>
      <c r="AO6" s="854"/>
      <c r="AP6" s="852"/>
      <c r="AQ6" s="853"/>
      <c r="AR6" s="853"/>
      <c r="AS6" s="854"/>
      <c r="AT6" s="1397"/>
      <c r="AU6" s="1398"/>
      <c r="AV6" s="1398"/>
      <c r="AW6" s="1398"/>
      <c r="AX6" s="1398"/>
      <c r="AY6" s="1399"/>
      <c r="AZ6" s="539"/>
    </row>
    <row r="7" spans="1:52" ht="12" customHeight="1">
      <c r="A7" s="865"/>
      <c r="B7" s="866">
        <f>スクールカレンダー!S16</f>
        <v>4</v>
      </c>
      <c r="C7" s="867" t="str">
        <f>スクールカレンダー!T16</f>
        <v>日</v>
      </c>
      <c r="D7" s="1637" t="str">
        <f>IF(スクールカレンダー!U16="","",スクールカレンダー!U16)</f>
        <v/>
      </c>
      <c r="E7" s="1638"/>
      <c r="F7" s="1638"/>
      <c r="G7" s="1638"/>
      <c r="H7" s="1638"/>
      <c r="I7" s="1638"/>
      <c r="J7" s="1638"/>
      <c r="K7" s="1638"/>
      <c r="L7" s="1638"/>
      <c r="M7" s="1638"/>
      <c r="N7" s="1638"/>
      <c r="O7" s="1638"/>
      <c r="P7" s="1639"/>
      <c r="Q7" s="851"/>
      <c r="R7" s="852"/>
      <c r="S7" s="853"/>
      <c r="T7" s="853"/>
      <c r="U7" s="853"/>
      <c r="V7" s="853"/>
      <c r="W7" s="873"/>
      <c r="X7" s="852"/>
      <c r="Y7" s="853"/>
      <c r="Z7" s="853"/>
      <c r="AA7" s="853"/>
      <c r="AB7" s="853"/>
      <c r="AC7" s="854"/>
      <c r="AD7" s="852"/>
      <c r="AE7" s="853"/>
      <c r="AF7" s="853"/>
      <c r="AG7" s="853"/>
      <c r="AH7" s="853"/>
      <c r="AI7" s="854"/>
      <c r="AJ7" s="852"/>
      <c r="AK7" s="853"/>
      <c r="AL7" s="853"/>
      <c r="AM7" s="853"/>
      <c r="AN7" s="853"/>
      <c r="AO7" s="854"/>
      <c r="AP7" s="852"/>
      <c r="AQ7" s="853"/>
      <c r="AR7" s="853"/>
      <c r="AS7" s="854"/>
      <c r="AT7" s="1397"/>
      <c r="AU7" s="1398"/>
      <c r="AV7" s="1398"/>
      <c r="AW7" s="1398"/>
      <c r="AX7" s="1398"/>
      <c r="AY7" s="1399"/>
      <c r="AZ7" s="539"/>
    </row>
    <row r="8" spans="1:52" ht="12" customHeight="1">
      <c r="B8" s="397">
        <f>スクールカレンダー!S17</f>
        <v>5</v>
      </c>
      <c r="C8" s="399" t="str">
        <f>スクールカレンダー!T17</f>
        <v>月</v>
      </c>
      <c r="D8" s="1640" t="str">
        <f>IF(スクールカレンダー!U17="","",スクールカレンダー!U17)</f>
        <v>学芸会係①</v>
      </c>
      <c r="E8" s="1641"/>
      <c r="F8" s="1641"/>
      <c r="G8" s="1641"/>
      <c r="H8" s="1641"/>
      <c r="I8" s="1641"/>
      <c r="J8" s="1641"/>
      <c r="K8" s="1641"/>
      <c r="L8" s="1641"/>
      <c r="M8" s="1641"/>
      <c r="N8" s="1641"/>
      <c r="O8" s="1641"/>
      <c r="P8" s="1642"/>
      <c r="Q8" s="385" t="s">
        <v>423</v>
      </c>
      <c r="R8" s="387" t="s">
        <v>420</v>
      </c>
      <c r="S8" s="127" t="s">
        <v>420</v>
      </c>
      <c r="T8" s="127" t="s">
        <v>420</v>
      </c>
      <c r="U8" s="127" t="s">
        <v>420</v>
      </c>
      <c r="V8" s="127" t="s">
        <v>420</v>
      </c>
      <c r="W8" s="127" t="s">
        <v>413</v>
      </c>
      <c r="X8" s="387">
        <v>5</v>
      </c>
      <c r="Y8" s="127">
        <v>5</v>
      </c>
      <c r="Z8" s="127">
        <v>5</v>
      </c>
      <c r="AA8" s="127">
        <v>6</v>
      </c>
      <c r="AB8" s="127">
        <v>6</v>
      </c>
      <c r="AC8" s="127">
        <v>6</v>
      </c>
      <c r="AD8" s="387"/>
      <c r="AE8" s="127"/>
      <c r="AF8" s="127"/>
      <c r="AG8" s="514"/>
      <c r="AH8" s="514"/>
      <c r="AI8" s="514"/>
      <c r="AJ8" s="387"/>
      <c r="AK8" s="127"/>
      <c r="AL8" s="127"/>
      <c r="AM8" s="127"/>
      <c r="AN8" s="127"/>
      <c r="AO8" s="389"/>
      <c r="AP8" s="387"/>
      <c r="AQ8" s="127"/>
      <c r="AR8" s="127"/>
      <c r="AS8" s="389"/>
      <c r="AT8" s="1423"/>
      <c r="AU8" s="1424"/>
      <c r="AV8" s="1424"/>
      <c r="AW8" s="1424"/>
      <c r="AX8" s="1424"/>
      <c r="AY8" s="1425"/>
      <c r="AZ8" s="539"/>
    </row>
    <row r="9" spans="1:52" ht="12" customHeight="1">
      <c r="B9" s="397">
        <f>スクールカレンダー!S18</f>
        <v>6</v>
      </c>
      <c r="C9" s="399" t="str">
        <f>スクールカレンダー!T18</f>
        <v>火</v>
      </c>
      <c r="D9" s="1640" t="str">
        <f>IF(スクールカレンダー!U18="","",スクールカレンダー!U18)</f>
        <v/>
      </c>
      <c r="E9" s="1641"/>
      <c r="F9" s="1641"/>
      <c r="G9" s="1641"/>
      <c r="H9" s="1641"/>
      <c r="I9" s="1641"/>
      <c r="J9" s="1641"/>
      <c r="K9" s="1641"/>
      <c r="L9" s="1641"/>
      <c r="M9" s="1641"/>
      <c r="N9" s="1641"/>
      <c r="O9" s="1641"/>
      <c r="P9" s="1642"/>
      <c r="Q9" s="385" t="s">
        <v>352</v>
      </c>
      <c r="R9" s="387" t="s">
        <v>351</v>
      </c>
      <c r="S9" s="127" t="s">
        <v>351</v>
      </c>
      <c r="T9" s="127" t="s">
        <v>816</v>
      </c>
      <c r="U9" s="127" t="s">
        <v>351</v>
      </c>
      <c r="V9" s="127" t="s">
        <v>351</v>
      </c>
      <c r="W9" s="389" t="s">
        <v>351</v>
      </c>
      <c r="X9" s="387">
        <v>5</v>
      </c>
      <c r="Y9" s="127">
        <v>5</v>
      </c>
      <c r="Z9" s="127">
        <v>5</v>
      </c>
      <c r="AA9" s="127">
        <v>6</v>
      </c>
      <c r="AB9" s="127">
        <v>6</v>
      </c>
      <c r="AC9" s="389">
        <v>6</v>
      </c>
      <c r="AD9" s="387"/>
      <c r="AE9" s="127"/>
      <c r="AF9" s="127"/>
      <c r="AG9" s="657"/>
      <c r="AH9" s="127"/>
      <c r="AI9" s="127"/>
      <c r="AJ9" s="387"/>
      <c r="AK9" s="127"/>
      <c r="AL9" s="127"/>
      <c r="AM9" s="127"/>
      <c r="AN9" s="127"/>
      <c r="AO9" s="389"/>
      <c r="AP9" s="387"/>
      <c r="AQ9" s="127"/>
      <c r="AR9" s="127"/>
      <c r="AS9" s="389"/>
      <c r="AT9" s="1423"/>
      <c r="AU9" s="1424"/>
      <c r="AV9" s="1424"/>
      <c r="AW9" s="1424"/>
      <c r="AX9" s="1424"/>
      <c r="AY9" s="1425"/>
      <c r="AZ9" s="539"/>
    </row>
    <row r="10" spans="1:52" ht="12" customHeight="1">
      <c r="B10" s="397">
        <f>スクールカレンダー!S19</f>
        <v>7</v>
      </c>
      <c r="C10" s="399" t="str">
        <f>スクールカレンダー!T19</f>
        <v>水</v>
      </c>
      <c r="D10" s="1640" t="str">
        <f>IF(スクールカレンダー!U19="","",スクールカレンダー!U19)</f>
        <v>全校音楽⓶
職員会議⑪（種目説明）</v>
      </c>
      <c r="E10" s="1641"/>
      <c r="F10" s="1641"/>
      <c r="G10" s="1641"/>
      <c r="H10" s="1641"/>
      <c r="I10" s="1641"/>
      <c r="J10" s="1641"/>
      <c r="K10" s="1641"/>
      <c r="L10" s="1641"/>
      <c r="M10" s="1641"/>
      <c r="N10" s="1641"/>
      <c r="O10" s="1641"/>
      <c r="P10" s="1642"/>
      <c r="Q10" s="385" t="s">
        <v>423</v>
      </c>
      <c r="R10" s="387" t="s">
        <v>422</v>
      </c>
      <c r="S10" s="127" t="s">
        <v>422</v>
      </c>
      <c r="T10" s="127" t="s">
        <v>422</v>
      </c>
      <c r="U10" s="127" t="s">
        <v>422</v>
      </c>
      <c r="V10" s="127" t="s">
        <v>425</v>
      </c>
      <c r="W10" s="388"/>
      <c r="X10" s="387">
        <v>5</v>
      </c>
      <c r="Y10" s="127">
        <v>5</v>
      </c>
      <c r="Z10" s="127">
        <v>5</v>
      </c>
      <c r="AA10" s="127">
        <v>5</v>
      </c>
      <c r="AB10" s="127">
        <v>5</v>
      </c>
      <c r="AC10" s="127">
        <v>5</v>
      </c>
      <c r="AD10" s="387"/>
      <c r="AE10" s="127"/>
      <c r="AF10" s="127"/>
      <c r="AG10" s="127"/>
      <c r="AH10" s="127"/>
      <c r="AI10" s="389"/>
      <c r="AJ10" s="387"/>
      <c r="AK10" s="127"/>
      <c r="AL10" s="127"/>
      <c r="AM10" s="127"/>
      <c r="AN10" s="127"/>
      <c r="AO10" s="389"/>
      <c r="AP10" s="387"/>
      <c r="AQ10" s="127"/>
      <c r="AR10" s="127"/>
      <c r="AS10" s="389"/>
      <c r="AT10" s="1423"/>
      <c r="AU10" s="1424"/>
      <c r="AV10" s="1424"/>
      <c r="AW10" s="1424"/>
      <c r="AX10" s="1424"/>
      <c r="AY10" s="1425"/>
      <c r="AZ10" s="539"/>
    </row>
    <row r="11" spans="1:52" ht="12" customHeight="1">
      <c r="B11" s="510">
        <f>スクールカレンダー!S20</f>
        <v>8</v>
      </c>
      <c r="C11" s="525" t="str">
        <f>スクールカレンダー!T20</f>
        <v>木</v>
      </c>
      <c r="D11" s="1625" t="str">
        <f>IF(スクールカレンダー!U20="","",スクールカレンダー!U20)</f>
        <v>町特別支援連絡協議会専門家チーム研修②</v>
      </c>
      <c r="E11" s="1626"/>
      <c r="F11" s="1626"/>
      <c r="G11" s="1626"/>
      <c r="H11" s="1626"/>
      <c r="I11" s="1626"/>
      <c r="J11" s="1626"/>
      <c r="K11" s="1626"/>
      <c r="L11" s="1626"/>
      <c r="M11" s="1626"/>
      <c r="N11" s="1626"/>
      <c r="O11" s="1626"/>
      <c r="P11" s="1627"/>
      <c r="Q11" s="512" t="s">
        <v>23</v>
      </c>
      <c r="R11" s="513" t="s">
        <v>62</v>
      </c>
      <c r="S11" s="514" t="s">
        <v>62</v>
      </c>
      <c r="T11" s="514" t="s">
        <v>62</v>
      </c>
      <c r="U11" s="514" t="s">
        <v>62</v>
      </c>
      <c r="V11" s="514" t="s">
        <v>62</v>
      </c>
      <c r="W11" s="515" t="s">
        <v>359</v>
      </c>
      <c r="X11" s="513">
        <v>5</v>
      </c>
      <c r="Y11" s="514">
        <v>5</v>
      </c>
      <c r="Z11" s="514">
        <v>5</v>
      </c>
      <c r="AA11" s="514">
        <v>6</v>
      </c>
      <c r="AB11" s="514">
        <v>6</v>
      </c>
      <c r="AC11" s="514">
        <v>6</v>
      </c>
      <c r="AD11" s="513"/>
      <c r="AE11" s="514"/>
      <c r="AF11" s="514"/>
      <c r="AG11" s="514"/>
      <c r="AH11" s="514"/>
      <c r="AI11" s="515"/>
      <c r="AJ11" s="513"/>
      <c r="AK11" s="514"/>
      <c r="AL11" s="514"/>
      <c r="AM11" s="514"/>
      <c r="AN11" s="514"/>
      <c r="AO11" s="515"/>
      <c r="AP11" s="513"/>
      <c r="AQ11" s="514"/>
      <c r="AR11" s="514"/>
      <c r="AS11" s="515"/>
      <c r="AT11" s="686"/>
      <c r="AU11" s="683"/>
      <c r="AV11" s="683"/>
      <c r="AW11" s="683"/>
      <c r="AX11" s="683"/>
      <c r="AY11" s="684"/>
      <c r="AZ11" s="539"/>
    </row>
    <row r="12" spans="1:52" ht="12" customHeight="1">
      <c r="B12" s="510">
        <f>スクールカレンダー!S21</f>
        <v>9</v>
      </c>
      <c r="C12" s="525" t="str">
        <f>スクールカレンダー!T21</f>
        <v>金</v>
      </c>
      <c r="D12" s="1625" t="str">
        <f>IF(スクールカレンダー!U21="","",スクールカレンダー!U21)</f>
        <v>ALT</v>
      </c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7"/>
      <c r="Q12" s="512" t="s">
        <v>23</v>
      </c>
      <c r="R12" s="513" t="s">
        <v>62</v>
      </c>
      <c r="S12" s="514" t="s">
        <v>62</v>
      </c>
      <c r="T12" s="514" t="s">
        <v>62</v>
      </c>
      <c r="U12" s="514" t="s">
        <v>62</v>
      </c>
      <c r="V12" s="514" t="s">
        <v>421</v>
      </c>
      <c r="W12" s="514" t="s">
        <v>62</v>
      </c>
      <c r="X12" s="513">
        <v>5</v>
      </c>
      <c r="Y12" s="514">
        <v>5</v>
      </c>
      <c r="Z12" s="514">
        <v>6</v>
      </c>
      <c r="AA12" s="514">
        <v>6</v>
      </c>
      <c r="AB12" s="514">
        <v>6</v>
      </c>
      <c r="AC12" s="514">
        <v>6</v>
      </c>
      <c r="AD12" s="513"/>
      <c r="AE12" s="520"/>
      <c r="AF12" s="514"/>
      <c r="AG12" s="670"/>
      <c r="AH12" s="514"/>
      <c r="AI12" s="514"/>
      <c r="AJ12" s="513"/>
      <c r="AK12" s="514"/>
      <c r="AL12" s="514"/>
      <c r="AM12" s="514"/>
      <c r="AN12" s="514"/>
      <c r="AO12" s="515"/>
      <c r="AP12" s="513"/>
      <c r="AQ12" s="514"/>
      <c r="AR12" s="514"/>
      <c r="AS12" s="515"/>
      <c r="AT12" s="686"/>
      <c r="AU12" s="683"/>
      <c r="AV12" s="683"/>
      <c r="AW12" s="683"/>
      <c r="AX12" s="683"/>
      <c r="AY12" s="684"/>
      <c r="AZ12" s="539"/>
    </row>
    <row r="13" spans="1:52" ht="12" customHeight="1">
      <c r="B13" s="866">
        <f>スクールカレンダー!S22</f>
        <v>10</v>
      </c>
      <c r="C13" s="867" t="str">
        <f>スクールカレンダー!T22</f>
        <v>土</v>
      </c>
      <c r="D13" s="1637" t="str">
        <f>IF(スクールカレンダー!U22="","",スクールカレンダー!U22)</f>
        <v/>
      </c>
      <c r="E13" s="1638"/>
      <c r="F13" s="1638"/>
      <c r="G13" s="1638"/>
      <c r="H13" s="1638"/>
      <c r="I13" s="1638"/>
      <c r="J13" s="1638"/>
      <c r="K13" s="1638"/>
      <c r="L13" s="1638"/>
      <c r="M13" s="1638"/>
      <c r="N13" s="1638"/>
      <c r="O13" s="1638"/>
      <c r="P13" s="1639"/>
      <c r="Q13" s="851"/>
      <c r="R13" s="852"/>
      <c r="S13" s="853"/>
      <c r="T13" s="853"/>
      <c r="U13" s="853"/>
      <c r="V13" s="853"/>
      <c r="W13" s="854"/>
      <c r="X13" s="852"/>
      <c r="Y13" s="853"/>
      <c r="Z13" s="853"/>
      <c r="AA13" s="853"/>
      <c r="AB13" s="853"/>
      <c r="AC13" s="854"/>
      <c r="AD13" s="852"/>
      <c r="AE13" s="853"/>
      <c r="AF13" s="853"/>
      <c r="AG13" s="853"/>
      <c r="AH13" s="853"/>
      <c r="AI13" s="854"/>
      <c r="AJ13" s="852"/>
      <c r="AK13" s="853"/>
      <c r="AL13" s="853"/>
      <c r="AM13" s="853"/>
      <c r="AN13" s="853"/>
      <c r="AO13" s="854"/>
      <c r="AP13" s="852"/>
      <c r="AQ13" s="853"/>
      <c r="AR13" s="853"/>
      <c r="AS13" s="854"/>
      <c r="AT13" s="906"/>
      <c r="AU13" s="906"/>
      <c r="AV13" s="906"/>
      <c r="AW13" s="906"/>
      <c r="AX13" s="906"/>
      <c r="AY13" s="907"/>
      <c r="AZ13" s="539"/>
    </row>
    <row r="14" spans="1:52" ht="12" customHeight="1">
      <c r="B14" s="866">
        <f>スクールカレンダー!S23</f>
        <v>11</v>
      </c>
      <c r="C14" s="867" t="str">
        <f>スクールカレンダー!T23</f>
        <v>日</v>
      </c>
      <c r="D14" s="1637" t="str">
        <f>IF(スクールカレンダー!U23="","",スクールカレンダー!U23)</f>
        <v/>
      </c>
      <c r="E14" s="1638"/>
      <c r="F14" s="1638"/>
      <c r="G14" s="1638"/>
      <c r="H14" s="1638"/>
      <c r="I14" s="1638"/>
      <c r="J14" s="1638"/>
      <c r="K14" s="1638"/>
      <c r="L14" s="1638"/>
      <c r="M14" s="1638"/>
      <c r="N14" s="1638"/>
      <c r="O14" s="1638"/>
      <c r="P14" s="1639"/>
      <c r="Q14" s="851"/>
      <c r="R14" s="852"/>
      <c r="S14" s="853"/>
      <c r="T14" s="853"/>
      <c r="U14" s="853"/>
      <c r="V14" s="853"/>
      <c r="W14" s="854"/>
      <c r="X14" s="852"/>
      <c r="Y14" s="853"/>
      <c r="Z14" s="853"/>
      <c r="AA14" s="853"/>
      <c r="AB14" s="853"/>
      <c r="AC14" s="854"/>
      <c r="AD14" s="852"/>
      <c r="AE14" s="853"/>
      <c r="AF14" s="853"/>
      <c r="AG14" s="853"/>
      <c r="AH14" s="853"/>
      <c r="AI14" s="854"/>
      <c r="AJ14" s="852"/>
      <c r="AK14" s="853"/>
      <c r="AL14" s="853"/>
      <c r="AM14" s="853"/>
      <c r="AN14" s="853"/>
      <c r="AO14" s="854"/>
      <c r="AP14" s="852"/>
      <c r="AQ14" s="853"/>
      <c r="AR14" s="853"/>
      <c r="AS14" s="854"/>
      <c r="AT14" s="906"/>
      <c r="AU14" s="906"/>
      <c r="AV14" s="906"/>
      <c r="AW14" s="906"/>
      <c r="AX14" s="906"/>
      <c r="AY14" s="907"/>
      <c r="AZ14" s="539"/>
    </row>
    <row r="15" spans="1:52" ht="12" customHeight="1">
      <c r="B15" s="397">
        <f>スクールカレンダー!S24</f>
        <v>12</v>
      </c>
      <c r="C15" s="399" t="str">
        <f>スクールカレンダー!T24</f>
        <v>月</v>
      </c>
      <c r="D15" s="1640" t="str">
        <f>IF(スクールカレンダー!U24="","",スクールカレンダー!U24)</f>
        <v>全校音楽③</v>
      </c>
      <c r="E15" s="1641"/>
      <c r="F15" s="1641"/>
      <c r="G15" s="1641"/>
      <c r="H15" s="1641"/>
      <c r="I15" s="1641"/>
      <c r="J15" s="1641"/>
      <c r="K15" s="1641"/>
      <c r="L15" s="1641"/>
      <c r="M15" s="1641"/>
      <c r="N15" s="1641"/>
      <c r="O15" s="1641"/>
      <c r="P15" s="1642"/>
      <c r="Q15" s="385" t="s">
        <v>423</v>
      </c>
      <c r="R15" s="387" t="s">
        <v>422</v>
      </c>
      <c r="S15" s="127" t="s">
        <v>422</v>
      </c>
      <c r="T15" s="127" t="s">
        <v>422</v>
      </c>
      <c r="U15" s="127" t="s">
        <v>422</v>
      </c>
      <c r="V15" s="127" t="s">
        <v>174</v>
      </c>
      <c r="W15" s="127" t="s">
        <v>883</v>
      </c>
      <c r="X15" s="387">
        <v>5</v>
      </c>
      <c r="Y15" s="127">
        <v>5</v>
      </c>
      <c r="Z15" s="127">
        <v>6</v>
      </c>
      <c r="AA15" s="127">
        <v>6</v>
      </c>
      <c r="AB15" s="127">
        <v>6</v>
      </c>
      <c r="AC15" s="127">
        <v>6</v>
      </c>
      <c r="AD15" s="387"/>
      <c r="AE15" s="127"/>
      <c r="AF15" s="127"/>
      <c r="AG15" s="127"/>
      <c r="AH15" s="127"/>
      <c r="AI15" s="389"/>
      <c r="AJ15" s="387"/>
      <c r="AK15" s="127"/>
      <c r="AL15" s="127"/>
      <c r="AM15" s="127"/>
      <c r="AN15" s="127"/>
      <c r="AO15" s="389"/>
      <c r="AP15" s="387"/>
      <c r="AQ15" s="127"/>
      <c r="AR15" s="127"/>
      <c r="AS15" s="389"/>
      <c r="AT15" s="1423"/>
      <c r="AU15" s="1424"/>
      <c r="AV15" s="1424"/>
      <c r="AW15" s="1424"/>
      <c r="AX15" s="1424"/>
      <c r="AY15" s="1425"/>
      <c r="AZ15" s="539"/>
    </row>
    <row r="16" spans="1:52" ht="12" customHeight="1">
      <c r="B16" s="397">
        <f>スクールカレンダー!S25</f>
        <v>13</v>
      </c>
      <c r="C16" s="399" t="str">
        <f>スクールカレンダー!T25</f>
        <v>火</v>
      </c>
      <c r="D16" s="1640" t="str">
        <f>IF(スクールカレンダー!U25="","",スクールカレンダー!U25)</f>
        <v>ALT 学芸会係⓶</v>
      </c>
      <c r="E16" s="1641"/>
      <c r="F16" s="1641"/>
      <c r="G16" s="1641"/>
      <c r="H16" s="1641"/>
      <c r="I16" s="1641"/>
      <c r="J16" s="1641"/>
      <c r="K16" s="1641"/>
      <c r="L16" s="1641"/>
      <c r="M16" s="1641"/>
      <c r="N16" s="1641"/>
      <c r="O16" s="1641"/>
      <c r="P16" s="1642"/>
      <c r="Q16" s="385" t="s">
        <v>423</v>
      </c>
      <c r="R16" s="387" t="s">
        <v>422</v>
      </c>
      <c r="S16" s="127" t="s">
        <v>422</v>
      </c>
      <c r="T16" s="127" t="s">
        <v>422</v>
      </c>
      <c r="U16" s="127" t="s">
        <v>422</v>
      </c>
      <c r="V16" s="127" t="s">
        <v>422</v>
      </c>
      <c r="W16" s="127" t="s">
        <v>413</v>
      </c>
      <c r="X16" s="387">
        <v>5</v>
      </c>
      <c r="Y16" s="127">
        <v>5</v>
      </c>
      <c r="Z16" s="127">
        <v>5</v>
      </c>
      <c r="AA16" s="127">
        <v>6</v>
      </c>
      <c r="AB16" s="127">
        <v>6</v>
      </c>
      <c r="AC16" s="127">
        <v>6</v>
      </c>
      <c r="AD16" s="387"/>
      <c r="AE16" s="127"/>
      <c r="AF16" s="127"/>
      <c r="AG16" s="127"/>
      <c r="AH16" s="127"/>
      <c r="AI16" s="389"/>
      <c r="AJ16" s="387"/>
      <c r="AK16" s="127"/>
      <c r="AL16" s="127"/>
      <c r="AM16" s="127">
        <v>1</v>
      </c>
      <c r="AN16" s="127">
        <v>1</v>
      </c>
      <c r="AO16" s="389">
        <v>1</v>
      </c>
      <c r="AP16" s="387"/>
      <c r="AQ16" s="127"/>
      <c r="AR16" s="127"/>
      <c r="AS16" s="389"/>
      <c r="AT16" s="1423"/>
      <c r="AU16" s="1424"/>
      <c r="AV16" s="1424"/>
      <c r="AW16" s="1424"/>
      <c r="AX16" s="1424"/>
      <c r="AY16" s="1425"/>
      <c r="AZ16" s="539"/>
    </row>
    <row r="17" spans="2:52" ht="12" customHeight="1">
      <c r="B17" s="510">
        <f>スクールカレンダー!S26</f>
        <v>14</v>
      </c>
      <c r="C17" s="525" t="str">
        <f>スクールカレンダー!T26</f>
        <v>水</v>
      </c>
      <c r="D17" s="1625" t="str">
        <f>IF(スクールカレンダー!U26="","",スクールカレンダー!U26)</f>
        <v>児童公開日・反省会議</v>
      </c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7"/>
      <c r="Q17" s="512" t="s">
        <v>23</v>
      </c>
      <c r="R17" s="513" t="s">
        <v>563</v>
      </c>
      <c r="S17" s="514" t="s">
        <v>563</v>
      </c>
      <c r="T17" s="514" t="s">
        <v>563</v>
      </c>
      <c r="U17" s="514" t="s">
        <v>563</v>
      </c>
      <c r="V17" s="514" t="s">
        <v>563</v>
      </c>
      <c r="W17" s="518"/>
      <c r="X17" s="513">
        <v>0</v>
      </c>
      <c r="Y17" s="514">
        <v>0</v>
      </c>
      <c r="Z17" s="514">
        <v>0</v>
      </c>
      <c r="AA17" s="514">
        <v>0</v>
      </c>
      <c r="AB17" s="514">
        <v>0</v>
      </c>
      <c r="AC17" s="514">
        <v>0</v>
      </c>
      <c r="AD17" s="513">
        <v>5</v>
      </c>
      <c r="AE17" s="514">
        <v>5</v>
      </c>
      <c r="AF17" s="514">
        <v>5</v>
      </c>
      <c r="AG17" s="514">
        <v>5</v>
      </c>
      <c r="AH17" s="514">
        <v>5</v>
      </c>
      <c r="AI17" s="515">
        <v>5</v>
      </c>
      <c r="AJ17" s="513"/>
      <c r="AK17" s="514"/>
      <c r="AL17" s="514"/>
      <c r="AM17" s="514"/>
      <c r="AN17" s="514"/>
      <c r="AO17" s="515"/>
      <c r="AP17" s="513"/>
      <c r="AQ17" s="514"/>
      <c r="AR17" s="514"/>
      <c r="AS17" s="515"/>
      <c r="AT17" s="1775" t="s">
        <v>882</v>
      </c>
      <c r="AU17" s="1776"/>
      <c r="AV17" s="1776"/>
      <c r="AW17" s="1776"/>
      <c r="AX17" s="1776"/>
      <c r="AY17" s="1777"/>
      <c r="AZ17" s="539"/>
    </row>
    <row r="18" spans="2:52" ht="12" customHeight="1">
      <c r="B18" s="510">
        <f>スクールカレンダー!S27</f>
        <v>15</v>
      </c>
      <c r="C18" s="525" t="str">
        <f>スクールカレンダー!T27</f>
        <v>木</v>
      </c>
      <c r="D18" s="1625" t="str">
        <f>IF(スクールカレンダー!U27="","",スクールカレンダー!U27)</f>
        <v/>
      </c>
      <c r="E18" s="1626"/>
      <c r="F18" s="1626"/>
      <c r="G18" s="1626"/>
      <c r="H18" s="1626"/>
      <c r="I18" s="1626"/>
      <c r="J18" s="1626"/>
      <c r="K18" s="1626"/>
      <c r="L18" s="1626"/>
      <c r="M18" s="1626"/>
      <c r="N18" s="1626"/>
      <c r="O18" s="1626"/>
      <c r="P18" s="1627"/>
      <c r="Q18" s="512" t="s">
        <v>23</v>
      </c>
      <c r="R18" s="513" t="s">
        <v>62</v>
      </c>
      <c r="S18" s="514" t="s">
        <v>62</v>
      </c>
      <c r="T18" s="514" t="s">
        <v>62</v>
      </c>
      <c r="U18" s="514" t="s">
        <v>62</v>
      </c>
      <c r="V18" s="514" t="s">
        <v>62</v>
      </c>
      <c r="W18" s="692" t="s">
        <v>422</v>
      </c>
      <c r="X18" s="513">
        <v>5</v>
      </c>
      <c r="Y18" s="514">
        <v>5</v>
      </c>
      <c r="Z18" s="514">
        <v>5</v>
      </c>
      <c r="AA18" s="514">
        <v>6</v>
      </c>
      <c r="AB18" s="514">
        <v>6</v>
      </c>
      <c r="AC18" s="514">
        <v>6</v>
      </c>
      <c r="AD18" s="513"/>
      <c r="AE18" s="514"/>
      <c r="AF18" s="514"/>
      <c r="AG18" s="514"/>
      <c r="AH18" s="514"/>
      <c r="AI18" s="515"/>
      <c r="AJ18" s="513"/>
      <c r="AK18" s="514"/>
      <c r="AL18" s="514"/>
      <c r="AM18" s="514"/>
      <c r="AN18" s="514"/>
      <c r="AO18" s="515"/>
      <c r="AP18" s="513"/>
      <c r="AQ18" s="514"/>
      <c r="AR18" s="514"/>
      <c r="AS18" s="515"/>
      <c r="AT18" s="683"/>
      <c r="AU18" s="683"/>
      <c r="AV18" s="683"/>
      <c r="AW18" s="683"/>
      <c r="AX18" s="683"/>
      <c r="AY18" s="684"/>
      <c r="AZ18" s="539"/>
    </row>
    <row r="19" spans="2:52" ht="12" customHeight="1">
      <c r="B19" s="510">
        <f>スクールカレンダー!S28</f>
        <v>16</v>
      </c>
      <c r="C19" s="525" t="str">
        <f>スクールカレンダー!T28</f>
        <v>金</v>
      </c>
      <c r="D19" s="1625" t="str">
        <f>IF(スクールカレンダー!U28="","",スクールカレンダー!U28)</f>
        <v>ALT
学芸会係③前日準備</v>
      </c>
      <c r="E19" s="1626"/>
      <c r="F19" s="1626"/>
      <c r="G19" s="1626"/>
      <c r="H19" s="1626"/>
      <c r="I19" s="1626"/>
      <c r="J19" s="1626"/>
      <c r="K19" s="1626"/>
      <c r="L19" s="1626"/>
      <c r="M19" s="1626"/>
      <c r="N19" s="1626"/>
      <c r="O19" s="1626"/>
      <c r="P19" s="1627"/>
      <c r="Q19" s="512" t="s">
        <v>23</v>
      </c>
      <c r="R19" s="513" t="s">
        <v>62</v>
      </c>
      <c r="S19" s="514" t="s">
        <v>62</v>
      </c>
      <c r="T19" s="514" t="s">
        <v>62</v>
      </c>
      <c r="U19" s="514" t="s">
        <v>62</v>
      </c>
      <c r="V19" s="514" t="s">
        <v>421</v>
      </c>
      <c r="W19" s="515" t="s">
        <v>413</v>
      </c>
      <c r="X19" s="513">
        <v>5</v>
      </c>
      <c r="Y19" s="514">
        <v>5</v>
      </c>
      <c r="Z19" s="514">
        <v>5</v>
      </c>
      <c r="AA19" s="514">
        <v>6</v>
      </c>
      <c r="AB19" s="514">
        <v>6</v>
      </c>
      <c r="AC19" s="514">
        <v>6</v>
      </c>
      <c r="AD19" s="513"/>
      <c r="AE19" s="514"/>
      <c r="AF19" s="514"/>
      <c r="AG19" s="514"/>
      <c r="AH19" s="514"/>
      <c r="AI19" s="514"/>
      <c r="AJ19" s="513"/>
      <c r="AK19" s="514"/>
      <c r="AL19" s="514"/>
      <c r="AM19" s="514">
        <v>1</v>
      </c>
      <c r="AN19" s="514">
        <v>1</v>
      </c>
      <c r="AO19" s="515">
        <v>1</v>
      </c>
      <c r="AP19" s="513"/>
      <c r="AQ19" s="514"/>
      <c r="AR19" s="514"/>
      <c r="AS19" s="515"/>
      <c r="AT19" s="1400"/>
      <c r="AU19" s="1401"/>
      <c r="AV19" s="1401"/>
      <c r="AW19" s="1401"/>
      <c r="AX19" s="1401"/>
      <c r="AY19" s="1402"/>
      <c r="AZ19" s="539"/>
    </row>
    <row r="20" spans="2:52" ht="12" customHeight="1">
      <c r="B20" s="397">
        <f>スクールカレンダー!S29</f>
        <v>17</v>
      </c>
      <c r="C20" s="399" t="str">
        <f>スクールカレンダー!T29</f>
        <v>土</v>
      </c>
      <c r="D20" s="1640" t="str">
        <f>IF(スクールカレンダー!U29="","",スクールカレンダー!U29)</f>
        <v>学芸会</v>
      </c>
      <c r="E20" s="1641"/>
      <c r="F20" s="1641"/>
      <c r="G20" s="1641"/>
      <c r="H20" s="1641"/>
      <c r="I20" s="1641"/>
      <c r="J20" s="1641"/>
      <c r="K20" s="1641"/>
      <c r="L20" s="1641"/>
      <c r="M20" s="1641"/>
      <c r="N20" s="1641"/>
      <c r="O20" s="1641"/>
      <c r="P20" s="1642"/>
      <c r="Q20" s="1206"/>
      <c r="R20" s="387" t="s">
        <v>879</v>
      </c>
      <c r="S20" s="127" t="s">
        <v>879</v>
      </c>
      <c r="T20" s="127" t="s">
        <v>879</v>
      </c>
      <c r="U20" s="127" t="s">
        <v>879</v>
      </c>
      <c r="V20" s="1207"/>
      <c r="W20" s="388"/>
      <c r="X20" s="387">
        <v>0</v>
      </c>
      <c r="Y20" s="127">
        <v>0</v>
      </c>
      <c r="Z20" s="127">
        <v>0</v>
      </c>
      <c r="AA20" s="127">
        <v>0</v>
      </c>
      <c r="AB20" s="127">
        <v>0</v>
      </c>
      <c r="AC20" s="389">
        <v>0</v>
      </c>
      <c r="AD20" s="387">
        <v>4</v>
      </c>
      <c r="AE20" s="127">
        <v>4</v>
      </c>
      <c r="AF20" s="127">
        <v>4</v>
      </c>
      <c r="AG20" s="127">
        <v>4</v>
      </c>
      <c r="AH20" s="127">
        <v>4</v>
      </c>
      <c r="AI20" s="389">
        <v>4</v>
      </c>
      <c r="AJ20" s="387"/>
      <c r="AK20" s="127"/>
      <c r="AL20" s="127"/>
      <c r="AM20" s="127"/>
      <c r="AN20" s="127"/>
      <c r="AO20" s="389"/>
      <c r="AP20" s="387"/>
      <c r="AQ20" s="127"/>
      <c r="AR20" s="127"/>
      <c r="AS20" s="389"/>
      <c r="AT20" s="1423" t="s">
        <v>880</v>
      </c>
      <c r="AU20" s="1424"/>
      <c r="AV20" s="1424"/>
      <c r="AW20" s="1424"/>
      <c r="AX20" s="1424"/>
      <c r="AY20" s="1425"/>
      <c r="AZ20" s="539"/>
    </row>
    <row r="21" spans="2:52" ht="12" customHeight="1">
      <c r="B21" s="866">
        <f>スクールカレンダー!S30</f>
        <v>18</v>
      </c>
      <c r="C21" s="867" t="str">
        <f>スクールカレンダー!T30</f>
        <v>日</v>
      </c>
      <c r="D21" s="1637" t="str">
        <f>IF(スクールカレンダー!U30="","",スクールカレンダー!U30)</f>
        <v/>
      </c>
      <c r="E21" s="1638"/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9"/>
      <c r="Q21" s="851"/>
      <c r="R21" s="852"/>
      <c r="S21" s="853"/>
      <c r="T21" s="853"/>
      <c r="U21" s="853"/>
      <c r="V21" s="853"/>
      <c r="W21" s="854"/>
      <c r="X21" s="852"/>
      <c r="Y21" s="853"/>
      <c r="Z21" s="853"/>
      <c r="AA21" s="853"/>
      <c r="AB21" s="853"/>
      <c r="AC21" s="854"/>
      <c r="AD21" s="852"/>
      <c r="AE21" s="853"/>
      <c r="AF21" s="853"/>
      <c r="AG21" s="853"/>
      <c r="AH21" s="853"/>
      <c r="AI21" s="854"/>
      <c r="AJ21" s="852"/>
      <c r="AK21" s="853"/>
      <c r="AL21" s="853"/>
      <c r="AM21" s="853"/>
      <c r="AN21" s="853"/>
      <c r="AO21" s="854"/>
      <c r="AP21" s="852"/>
      <c r="AQ21" s="853"/>
      <c r="AR21" s="853"/>
      <c r="AS21" s="854"/>
      <c r="AT21" s="906"/>
      <c r="AU21" s="906"/>
      <c r="AV21" s="906"/>
      <c r="AW21" s="906"/>
      <c r="AX21" s="906"/>
      <c r="AY21" s="907"/>
      <c r="AZ21" s="539"/>
    </row>
    <row r="22" spans="2:52" ht="12" customHeight="1">
      <c r="B22" s="866">
        <f>スクールカレンダー!S31</f>
        <v>19</v>
      </c>
      <c r="C22" s="867" t="str">
        <f>スクールカレンダー!T31</f>
        <v>月</v>
      </c>
      <c r="D22" s="1637" t="str">
        <f>IF(スクールカレンダー!U31="","",スクールカレンダー!U31)</f>
        <v>振替休業日</v>
      </c>
      <c r="E22" s="1638"/>
      <c r="F22" s="1638"/>
      <c r="G22" s="1638"/>
      <c r="H22" s="1638"/>
      <c r="I22" s="1638"/>
      <c r="J22" s="1638"/>
      <c r="K22" s="1638"/>
      <c r="L22" s="1638"/>
      <c r="M22" s="1638"/>
      <c r="N22" s="1638"/>
      <c r="O22" s="1638"/>
      <c r="P22" s="1639"/>
      <c r="Q22" s="851"/>
      <c r="R22" s="852"/>
      <c r="S22" s="853"/>
      <c r="T22" s="853"/>
      <c r="U22" s="853"/>
      <c r="V22" s="853"/>
      <c r="W22" s="853"/>
      <c r="X22" s="852"/>
      <c r="Y22" s="853"/>
      <c r="Z22" s="853"/>
      <c r="AA22" s="853"/>
      <c r="AB22" s="853"/>
      <c r="AC22" s="853"/>
      <c r="AD22" s="852"/>
      <c r="AE22" s="853"/>
      <c r="AF22" s="853"/>
      <c r="AG22" s="853"/>
      <c r="AH22" s="853"/>
      <c r="AI22" s="854"/>
      <c r="AJ22" s="852"/>
      <c r="AK22" s="853"/>
      <c r="AL22" s="853"/>
      <c r="AM22" s="853"/>
      <c r="AN22" s="853"/>
      <c r="AO22" s="854"/>
      <c r="AP22" s="852"/>
      <c r="AQ22" s="853"/>
      <c r="AR22" s="853"/>
      <c r="AS22" s="854"/>
      <c r="AT22" s="1203"/>
      <c r="AU22" s="1203"/>
      <c r="AV22" s="1203"/>
      <c r="AW22" s="1203"/>
      <c r="AX22" s="1203"/>
      <c r="AY22" s="1204"/>
      <c r="AZ22" s="539"/>
    </row>
    <row r="23" spans="2:52" ht="12" customHeight="1">
      <c r="B23" s="510">
        <f>スクールカレンダー!S32</f>
        <v>20</v>
      </c>
      <c r="C23" s="525" t="str">
        <f>スクールカレンダー!T32</f>
        <v>火</v>
      </c>
      <c r="D23" s="1625" t="str">
        <f>IF(スクールカレンダー!U32="","",スクールカレンダー!U32)</f>
        <v>ALT　学芸会後片付け</v>
      </c>
      <c r="E23" s="1626"/>
      <c r="F23" s="1626"/>
      <c r="G23" s="1626"/>
      <c r="H23" s="1626"/>
      <c r="I23" s="1626"/>
      <c r="J23" s="1626"/>
      <c r="K23" s="1626"/>
      <c r="L23" s="1626"/>
      <c r="M23" s="1626"/>
      <c r="N23" s="1626"/>
      <c r="O23" s="1626"/>
      <c r="P23" s="1627"/>
      <c r="Q23" s="512" t="s">
        <v>23</v>
      </c>
      <c r="R23" s="513" t="s">
        <v>563</v>
      </c>
      <c r="S23" s="514" t="s">
        <v>62</v>
      </c>
      <c r="T23" s="514" t="s">
        <v>62</v>
      </c>
      <c r="U23" s="514" t="s">
        <v>62</v>
      </c>
      <c r="V23" s="514" t="s">
        <v>420</v>
      </c>
      <c r="W23" s="515" t="s">
        <v>62</v>
      </c>
      <c r="X23" s="513">
        <v>5</v>
      </c>
      <c r="Y23" s="514">
        <v>5</v>
      </c>
      <c r="Z23" s="514">
        <v>5</v>
      </c>
      <c r="AA23" s="514">
        <v>5</v>
      </c>
      <c r="AB23" s="514">
        <v>5</v>
      </c>
      <c r="AC23" s="514">
        <v>5</v>
      </c>
      <c r="AD23" s="513"/>
      <c r="AE23" s="514"/>
      <c r="AF23" s="514"/>
      <c r="AG23" s="514">
        <v>1</v>
      </c>
      <c r="AH23" s="514">
        <v>1</v>
      </c>
      <c r="AI23" s="515">
        <v>1</v>
      </c>
      <c r="AJ23" s="513"/>
      <c r="AK23" s="514"/>
      <c r="AL23" s="514"/>
      <c r="AM23" s="514"/>
      <c r="AN23" s="514"/>
      <c r="AO23" s="515"/>
      <c r="AP23" s="513"/>
      <c r="AQ23" s="514"/>
      <c r="AR23" s="514"/>
      <c r="AS23" s="515"/>
      <c r="AT23" s="1400" t="s">
        <v>885</v>
      </c>
      <c r="AU23" s="1401"/>
      <c r="AV23" s="1401"/>
      <c r="AW23" s="1401"/>
      <c r="AX23" s="1401"/>
      <c r="AY23" s="1402"/>
      <c r="AZ23" s="539"/>
    </row>
    <row r="24" spans="2:52" ht="12" customHeight="1">
      <c r="B24" s="510">
        <f>スクールカレンダー!S33</f>
        <v>21</v>
      </c>
      <c r="C24" s="525" t="str">
        <f>スクールカレンダー!T33</f>
        <v>水</v>
      </c>
      <c r="D24" s="1625" t="str">
        <f>IF(スクールカレンダー!U33="","",スクールカレンダー!U33)</f>
        <v>研修⑫</v>
      </c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1627"/>
      <c r="Q24" s="512" t="s">
        <v>23</v>
      </c>
      <c r="R24" s="513" t="s">
        <v>62</v>
      </c>
      <c r="S24" s="514" t="s">
        <v>62</v>
      </c>
      <c r="T24" s="514" t="s">
        <v>884</v>
      </c>
      <c r="U24" s="514" t="s">
        <v>62</v>
      </c>
      <c r="V24" s="514" t="s">
        <v>62</v>
      </c>
      <c r="W24" s="518"/>
      <c r="X24" s="513">
        <v>5</v>
      </c>
      <c r="Y24" s="514">
        <v>5</v>
      </c>
      <c r="Z24" s="514">
        <v>5</v>
      </c>
      <c r="AA24" s="514">
        <v>5</v>
      </c>
      <c r="AB24" s="514">
        <v>5</v>
      </c>
      <c r="AC24" s="515">
        <v>5</v>
      </c>
      <c r="AD24" s="513"/>
      <c r="AE24" s="514"/>
      <c r="AF24" s="514"/>
      <c r="AG24" s="514"/>
      <c r="AH24" s="514"/>
      <c r="AI24" s="514"/>
      <c r="AJ24" s="513"/>
      <c r="AK24" s="514"/>
      <c r="AL24" s="514"/>
      <c r="AM24" s="514"/>
      <c r="AN24" s="514"/>
      <c r="AO24" s="515"/>
      <c r="AP24" s="513"/>
      <c r="AQ24" s="514"/>
      <c r="AR24" s="514"/>
      <c r="AS24" s="515"/>
      <c r="AT24" s="1400"/>
      <c r="AU24" s="1401"/>
      <c r="AV24" s="1401"/>
      <c r="AW24" s="1401"/>
      <c r="AX24" s="1401"/>
      <c r="AY24" s="1402"/>
      <c r="AZ24" s="539"/>
    </row>
    <row r="25" spans="2:52" ht="12" customHeight="1">
      <c r="B25" s="510">
        <f>スクールカレンダー!S34</f>
        <v>22</v>
      </c>
      <c r="C25" s="525" t="str">
        <f>スクールカレンダー!T34</f>
        <v>木</v>
      </c>
      <c r="D25" s="1625" t="str">
        <f>IF(スクールカレンダー!U34="","",スクールカレンダー!U34)</f>
        <v>後期児童会総会
二計測</v>
      </c>
      <c r="E25" s="1626"/>
      <c r="F25" s="1626"/>
      <c r="G25" s="1626"/>
      <c r="H25" s="1626"/>
      <c r="I25" s="1626"/>
      <c r="J25" s="1626"/>
      <c r="K25" s="1626"/>
      <c r="L25" s="1626"/>
      <c r="M25" s="1626"/>
      <c r="N25" s="1626"/>
      <c r="O25" s="1626"/>
      <c r="P25" s="1627"/>
      <c r="Q25" s="512" t="s">
        <v>23</v>
      </c>
      <c r="R25" s="513" t="s">
        <v>62</v>
      </c>
      <c r="S25" s="514" t="s">
        <v>421</v>
      </c>
      <c r="T25" s="514" t="s">
        <v>421</v>
      </c>
      <c r="U25" s="514" t="s">
        <v>421</v>
      </c>
      <c r="V25" s="514" t="s">
        <v>421</v>
      </c>
      <c r="W25" s="514" t="s">
        <v>421</v>
      </c>
      <c r="X25" s="513">
        <v>4.5</v>
      </c>
      <c r="Y25" s="514">
        <v>4.5</v>
      </c>
      <c r="Z25" s="514">
        <v>4.5</v>
      </c>
      <c r="AA25" s="514">
        <v>5.5</v>
      </c>
      <c r="AB25" s="514">
        <v>5.5</v>
      </c>
      <c r="AC25" s="514">
        <v>5.5</v>
      </c>
      <c r="AD25" s="513">
        <v>0.5</v>
      </c>
      <c r="AE25" s="514">
        <v>0.5</v>
      </c>
      <c r="AF25" s="514">
        <v>0.5</v>
      </c>
      <c r="AG25" s="514">
        <v>0.5</v>
      </c>
      <c r="AH25" s="514">
        <v>0.5</v>
      </c>
      <c r="AI25" s="515">
        <v>0.5</v>
      </c>
      <c r="AJ25" s="513"/>
      <c r="AK25" s="514"/>
      <c r="AL25" s="514">
        <v>1</v>
      </c>
      <c r="AM25" s="514">
        <v>1</v>
      </c>
      <c r="AN25" s="514">
        <v>1</v>
      </c>
      <c r="AO25" s="515">
        <v>1</v>
      </c>
      <c r="AP25" s="513"/>
      <c r="AQ25" s="514"/>
      <c r="AR25" s="514"/>
      <c r="AS25" s="515"/>
      <c r="AT25" s="1400" t="s">
        <v>891</v>
      </c>
      <c r="AU25" s="1401"/>
      <c r="AV25" s="1401"/>
      <c r="AW25" s="1401"/>
      <c r="AX25" s="1401"/>
      <c r="AY25" s="1402"/>
      <c r="AZ25" s="539"/>
    </row>
    <row r="26" spans="2:52" ht="12" customHeight="1">
      <c r="B26" s="510">
        <f>スクールカレンダー!S35</f>
        <v>23</v>
      </c>
      <c r="C26" s="525" t="str">
        <f>スクールカレンダー!T35</f>
        <v>金</v>
      </c>
      <c r="D26" s="1625" t="str">
        <f>IF(スクールカレンダー!U35="","",スクールカレンダー!U35)</f>
        <v>委員会後⓶
視力検査（低）</v>
      </c>
      <c r="E26" s="1626"/>
      <c r="F26" s="1626"/>
      <c r="G26" s="1626"/>
      <c r="H26" s="1626"/>
      <c r="I26" s="1626"/>
      <c r="J26" s="1626"/>
      <c r="K26" s="1626"/>
      <c r="L26" s="1626"/>
      <c r="M26" s="1626"/>
      <c r="N26" s="1626"/>
      <c r="O26" s="1626"/>
      <c r="P26" s="1627"/>
      <c r="Q26" s="512" t="s">
        <v>23</v>
      </c>
      <c r="R26" s="513" t="s">
        <v>62</v>
      </c>
      <c r="S26" s="514" t="s">
        <v>62</v>
      </c>
      <c r="T26" s="514" t="s">
        <v>62</v>
      </c>
      <c r="U26" s="514" t="s">
        <v>62</v>
      </c>
      <c r="V26" s="514" t="s">
        <v>62</v>
      </c>
      <c r="W26" s="515" t="s">
        <v>413</v>
      </c>
      <c r="X26" s="513">
        <v>4.5</v>
      </c>
      <c r="Y26" s="514">
        <v>4.5</v>
      </c>
      <c r="Z26" s="514">
        <v>4.5</v>
      </c>
      <c r="AA26" s="514">
        <v>5</v>
      </c>
      <c r="AB26" s="514">
        <v>5</v>
      </c>
      <c r="AC26" s="514">
        <v>5</v>
      </c>
      <c r="AD26" s="513">
        <v>0.5</v>
      </c>
      <c r="AE26" s="514">
        <v>0.5</v>
      </c>
      <c r="AF26" s="514">
        <v>0.5</v>
      </c>
      <c r="AG26" s="514"/>
      <c r="AH26" s="514"/>
      <c r="AI26" s="515"/>
      <c r="AJ26" s="513"/>
      <c r="AK26" s="514"/>
      <c r="AL26" s="514"/>
      <c r="AM26" s="514">
        <v>1</v>
      </c>
      <c r="AN26" s="514">
        <v>1</v>
      </c>
      <c r="AO26" s="515">
        <v>1</v>
      </c>
      <c r="AP26" s="513"/>
      <c r="AQ26" s="514"/>
      <c r="AR26" s="514"/>
      <c r="AS26" s="515"/>
      <c r="AT26" s="1400" t="s">
        <v>886</v>
      </c>
      <c r="AU26" s="1401"/>
      <c r="AV26" s="1401"/>
      <c r="AW26" s="1401"/>
      <c r="AX26" s="1401"/>
      <c r="AY26" s="1402"/>
      <c r="AZ26" s="539"/>
    </row>
    <row r="27" spans="2:52" ht="12" customHeight="1">
      <c r="B27" s="866">
        <f>スクールカレンダー!S36</f>
        <v>24</v>
      </c>
      <c r="C27" s="867" t="str">
        <f>スクールカレンダー!T36</f>
        <v>土</v>
      </c>
      <c r="D27" s="1637" t="str">
        <f>IF(スクールカレンダー!U36="","",スクールカレンダー!U36)</f>
        <v/>
      </c>
      <c r="E27" s="1638"/>
      <c r="F27" s="1638"/>
      <c r="G27" s="1638"/>
      <c r="H27" s="1638"/>
      <c r="I27" s="1638"/>
      <c r="J27" s="1638"/>
      <c r="K27" s="1638"/>
      <c r="L27" s="1638"/>
      <c r="M27" s="1638"/>
      <c r="N27" s="1638"/>
      <c r="O27" s="1638"/>
      <c r="P27" s="1639"/>
      <c r="Q27" s="851"/>
      <c r="R27" s="852"/>
      <c r="S27" s="853"/>
      <c r="T27" s="853"/>
      <c r="U27" s="853"/>
      <c r="V27" s="853"/>
      <c r="W27" s="854"/>
      <c r="X27" s="852"/>
      <c r="Y27" s="853"/>
      <c r="Z27" s="853"/>
      <c r="AA27" s="853"/>
      <c r="AB27" s="853"/>
      <c r="AC27" s="853"/>
      <c r="AD27" s="852"/>
      <c r="AE27" s="853"/>
      <c r="AF27" s="853"/>
      <c r="AG27" s="853"/>
      <c r="AH27" s="853"/>
      <c r="AI27" s="853"/>
      <c r="AJ27" s="852"/>
      <c r="AK27" s="853"/>
      <c r="AL27" s="853"/>
      <c r="AM27" s="853"/>
      <c r="AN27" s="853"/>
      <c r="AO27" s="854"/>
      <c r="AP27" s="852"/>
      <c r="AQ27" s="853"/>
      <c r="AR27" s="853"/>
      <c r="AS27" s="854"/>
      <c r="AT27" s="1397"/>
      <c r="AU27" s="1398"/>
      <c r="AV27" s="1398"/>
      <c r="AW27" s="1398"/>
      <c r="AX27" s="1398"/>
      <c r="AY27" s="1399"/>
      <c r="AZ27" s="539"/>
    </row>
    <row r="28" spans="2:52" ht="12" customHeight="1">
      <c r="B28" s="866">
        <f>スクールカレンダー!S37</f>
        <v>25</v>
      </c>
      <c r="C28" s="867" t="str">
        <f>スクールカレンダー!T37</f>
        <v>日</v>
      </c>
      <c r="D28" s="1637" t="str">
        <f>IF(スクールカレンダー!U37="","",スクールカレンダー!U37)</f>
        <v/>
      </c>
      <c r="E28" s="1638"/>
      <c r="F28" s="1638"/>
      <c r="G28" s="1638"/>
      <c r="H28" s="1638"/>
      <c r="I28" s="1638"/>
      <c r="J28" s="1638"/>
      <c r="K28" s="1638"/>
      <c r="L28" s="1638"/>
      <c r="M28" s="1638"/>
      <c r="N28" s="1638"/>
      <c r="O28" s="1638"/>
      <c r="P28" s="1639"/>
      <c r="Q28" s="851"/>
      <c r="R28" s="852"/>
      <c r="S28" s="853"/>
      <c r="T28" s="853"/>
      <c r="U28" s="853"/>
      <c r="V28" s="853"/>
      <c r="W28" s="873"/>
      <c r="X28" s="861"/>
      <c r="Y28" s="853"/>
      <c r="Z28" s="853"/>
      <c r="AA28" s="853"/>
      <c r="AB28" s="853"/>
      <c r="AC28" s="854"/>
      <c r="AD28" s="852"/>
      <c r="AE28" s="853"/>
      <c r="AF28" s="853"/>
      <c r="AG28" s="853"/>
      <c r="AH28" s="853"/>
      <c r="AI28" s="854"/>
      <c r="AJ28" s="852"/>
      <c r="AK28" s="853"/>
      <c r="AL28" s="853"/>
      <c r="AM28" s="853"/>
      <c r="AN28" s="853"/>
      <c r="AO28" s="854"/>
      <c r="AP28" s="852"/>
      <c r="AQ28" s="853"/>
      <c r="AR28" s="853"/>
      <c r="AS28" s="854"/>
      <c r="AT28" s="1596"/>
      <c r="AU28" s="1575"/>
      <c r="AV28" s="1575"/>
      <c r="AW28" s="1575"/>
      <c r="AX28" s="1575"/>
      <c r="AY28" s="1576"/>
      <c r="AZ28" s="539"/>
    </row>
    <row r="29" spans="2:52" ht="12" customHeight="1">
      <c r="B29" s="397">
        <f>スクールカレンダー!S38</f>
        <v>26</v>
      </c>
      <c r="C29" s="399" t="str">
        <f>スクールカレンダー!T38</f>
        <v>月</v>
      </c>
      <c r="D29" s="1640" t="str">
        <f>IF(スクールカレンダー!U38="","",スクールカレンダー!U38)</f>
        <v>視力検査（高）</v>
      </c>
      <c r="E29" s="1641"/>
      <c r="F29" s="1641"/>
      <c r="G29" s="1641"/>
      <c r="H29" s="1641"/>
      <c r="I29" s="1641"/>
      <c r="J29" s="1641"/>
      <c r="K29" s="1641"/>
      <c r="L29" s="1641"/>
      <c r="M29" s="1641"/>
      <c r="N29" s="1641"/>
      <c r="O29" s="1641"/>
      <c r="P29" s="1642"/>
      <c r="Q29" s="385" t="s">
        <v>23</v>
      </c>
      <c r="R29" s="387" t="s">
        <v>887</v>
      </c>
      <c r="S29" s="127" t="s">
        <v>62</v>
      </c>
      <c r="T29" s="127" t="s">
        <v>888</v>
      </c>
      <c r="U29" s="127" t="s">
        <v>889</v>
      </c>
      <c r="V29" s="127" t="s">
        <v>884</v>
      </c>
      <c r="W29" s="389" t="s">
        <v>889</v>
      </c>
      <c r="X29" s="387">
        <v>5</v>
      </c>
      <c r="Y29" s="127">
        <v>5</v>
      </c>
      <c r="Z29" s="127">
        <v>6</v>
      </c>
      <c r="AA29" s="127">
        <v>5.5</v>
      </c>
      <c r="AB29" s="127">
        <v>5.5</v>
      </c>
      <c r="AC29" s="389">
        <v>5.5</v>
      </c>
      <c r="AD29" s="387"/>
      <c r="AE29" s="127"/>
      <c r="AF29" s="127"/>
      <c r="AG29" s="127">
        <v>0.5</v>
      </c>
      <c r="AH29" s="127">
        <v>0.5</v>
      </c>
      <c r="AI29" s="389">
        <v>0.5</v>
      </c>
      <c r="AJ29" s="387"/>
      <c r="AK29" s="127"/>
      <c r="AL29" s="127"/>
      <c r="AM29" s="127"/>
      <c r="AN29" s="127"/>
      <c r="AO29" s="389"/>
      <c r="AP29" s="387"/>
      <c r="AQ29" s="127"/>
      <c r="AR29" s="127"/>
      <c r="AS29" s="389"/>
      <c r="AT29" s="1593" t="s">
        <v>890</v>
      </c>
      <c r="AU29" s="1594"/>
      <c r="AV29" s="1594"/>
      <c r="AW29" s="1594"/>
      <c r="AX29" s="1594"/>
      <c r="AY29" s="1595"/>
      <c r="AZ29" s="539"/>
    </row>
    <row r="30" spans="2:52" ht="12" customHeight="1">
      <c r="B30" s="397">
        <f>スクールカレンダー!S39</f>
        <v>27</v>
      </c>
      <c r="C30" s="399" t="str">
        <f>スクールカレンダー!T39</f>
        <v>火</v>
      </c>
      <c r="D30" s="1640" t="str">
        <f>IF(スクールカレンダー!U39="","",スクールカレンダー!U39)</f>
        <v>ＡＬＴ　</v>
      </c>
      <c r="E30" s="1641"/>
      <c r="F30" s="1641"/>
      <c r="G30" s="1641"/>
      <c r="H30" s="1641"/>
      <c r="I30" s="1641"/>
      <c r="J30" s="1641"/>
      <c r="K30" s="1641"/>
      <c r="L30" s="1641"/>
      <c r="M30" s="1641"/>
      <c r="N30" s="1641"/>
      <c r="O30" s="1641"/>
      <c r="P30" s="1642"/>
      <c r="Q30" s="385" t="s">
        <v>423</v>
      </c>
      <c r="R30" s="387" t="s">
        <v>62</v>
      </c>
      <c r="S30" s="127" t="s">
        <v>420</v>
      </c>
      <c r="T30" s="127" t="s">
        <v>420</v>
      </c>
      <c r="U30" s="127" t="s">
        <v>420</v>
      </c>
      <c r="V30" s="127" t="s">
        <v>420</v>
      </c>
      <c r="W30" s="389" t="s">
        <v>420</v>
      </c>
      <c r="X30" s="387">
        <v>5</v>
      </c>
      <c r="Y30" s="127">
        <v>5</v>
      </c>
      <c r="Z30" s="127">
        <v>5</v>
      </c>
      <c r="AA30" s="127">
        <v>6</v>
      </c>
      <c r="AB30" s="127">
        <v>6</v>
      </c>
      <c r="AC30" s="127">
        <v>6</v>
      </c>
      <c r="AD30" s="387"/>
      <c r="AE30" s="127"/>
      <c r="AF30" s="127"/>
      <c r="AG30" s="127"/>
      <c r="AH30" s="127"/>
      <c r="AI30" s="389"/>
      <c r="AJ30" s="387"/>
      <c r="AK30" s="127"/>
      <c r="AL30" s="127"/>
      <c r="AM30" s="127"/>
      <c r="AN30" s="127"/>
      <c r="AO30" s="389"/>
      <c r="AP30" s="387"/>
      <c r="AQ30" s="127"/>
      <c r="AR30" s="127"/>
      <c r="AS30" s="389"/>
      <c r="AT30" s="1590"/>
      <c r="AU30" s="1591"/>
      <c r="AV30" s="1591"/>
      <c r="AW30" s="1591"/>
      <c r="AX30" s="1591"/>
      <c r="AY30" s="1592"/>
      <c r="AZ30" s="539"/>
    </row>
    <row r="31" spans="2:52" ht="12" customHeight="1">
      <c r="B31" s="510">
        <f>スクールカレンダー!S40</f>
        <v>28</v>
      </c>
      <c r="C31" s="525" t="str">
        <f>スクールカレンダー!T40</f>
        <v>水</v>
      </c>
      <c r="D31" s="1625" t="str">
        <f>IF(スクールカレンダー!U40="","",スクールカレンダー!U40)</f>
        <v>研修⑬　　　　　　　　　　　
チャレンジタイム</v>
      </c>
      <c r="E31" s="1626"/>
      <c r="F31" s="1626"/>
      <c r="G31" s="1626"/>
      <c r="H31" s="1626"/>
      <c r="I31" s="1626"/>
      <c r="J31" s="1626"/>
      <c r="K31" s="1626"/>
      <c r="L31" s="1626"/>
      <c r="M31" s="1626"/>
      <c r="N31" s="1626"/>
      <c r="O31" s="1626"/>
      <c r="P31" s="1627"/>
      <c r="Q31" s="512" t="s">
        <v>23</v>
      </c>
      <c r="R31" s="513" t="s">
        <v>62</v>
      </c>
      <c r="S31" s="514" t="s">
        <v>62</v>
      </c>
      <c r="T31" s="514" t="s">
        <v>62</v>
      </c>
      <c r="U31" s="514" t="s">
        <v>62</v>
      </c>
      <c r="V31" s="514" t="s">
        <v>62</v>
      </c>
      <c r="W31" s="518"/>
      <c r="X31" s="513">
        <v>5</v>
      </c>
      <c r="Y31" s="514">
        <v>5</v>
      </c>
      <c r="Z31" s="514">
        <v>5</v>
      </c>
      <c r="AA31" s="514">
        <v>5</v>
      </c>
      <c r="AB31" s="514">
        <v>5</v>
      </c>
      <c r="AC31" s="514">
        <v>5</v>
      </c>
      <c r="AD31" s="513"/>
      <c r="AE31" s="514"/>
      <c r="AF31" s="514"/>
      <c r="AG31" s="514"/>
      <c r="AH31" s="514"/>
      <c r="AI31" s="515"/>
      <c r="AJ31" s="513"/>
      <c r="AK31" s="514"/>
      <c r="AL31" s="514"/>
      <c r="AM31" s="514"/>
      <c r="AN31" s="514"/>
      <c r="AO31" s="515"/>
      <c r="AP31" s="513"/>
      <c r="AQ31" s="514"/>
      <c r="AR31" s="514"/>
      <c r="AS31" s="515"/>
      <c r="AT31" s="1590"/>
      <c r="AU31" s="1591"/>
      <c r="AV31" s="1591"/>
      <c r="AW31" s="1591"/>
      <c r="AX31" s="1591"/>
      <c r="AY31" s="1592"/>
      <c r="AZ31" s="539"/>
    </row>
    <row r="32" spans="2:52" ht="12" customHeight="1">
      <c r="B32" s="510">
        <f>スクールカレンダー!S41</f>
        <v>29</v>
      </c>
      <c r="C32" s="525" t="str">
        <f>スクールカレンダー!T41</f>
        <v>木</v>
      </c>
      <c r="D32" s="1625" t="str">
        <f>IF(スクールカレンダー!U41="","",スクールカレンダー!U41)</f>
        <v/>
      </c>
      <c r="E32" s="1626"/>
      <c r="F32" s="1626"/>
      <c r="G32" s="1626"/>
      <c r="H32" s="1626"/>
      <c r="I32" s="1626"/>
      <c r="J32" s="1626"/>
      <c r="K32" s="1626"/>
      <c r="L32" s="1626"/>
      <c r="M32" s="1626"/>
      <c r="N32" s="1626"/>
      <c r="O32" s="1626"/>
      <c r="P32" s="1627"/>
      <c r="Q32" s="512" t="s">
        <v>23</v>
      </c>
      <c r="R32" s="513" t="s">
        <v>62</v>
      </c>
      <c r="S32" s="514" t="s">
        <v>62</v>
      </c>
      <c r="T32" s="514" t="s">
        <v>62</v>
      </c>
      <c r="U32" s="514" t="s">
        <v>62</v>
      </c>
      <c r="V32" s="514" t="s">
        <v>62</v>
      </c>
      <c r="W32" s="692" t="s">
        <v>420</v>
      </c>
      <c r="X32" s="513">
        <v>5</v>
      </c>
      <c r="Y32" s="514">
        <v>5</v>
      </c>
      <c r="Z32" s="514">
        <v>5</v>
      </c>
      <c r="AA32" s="514">
        <v>6</v>
      </c>
      <c r="AB32" s="514">
        <v>6</v>
      </c>
      <c r="AC32" s="514">
        <v>6</v>
      </c>
      <c r="AD32" s="523"/>
      <c r="AE32" s="519"/>
      <c r="AF32" s="519"/>
      <c r="AG32" s="519"/>
      <c r="AH32" s="519"/>
      <c r="AI32" s="524"/>
      <c r="AJ32" s="523"/>
      <c r="AK32" s="519"/>
      <c r="AL32" s="519"/>
      <c r="AM32" s="519"/>
      <c r="AN32" s="519"/>
      <c r="AO32" s="524"/>
      <c r="AP32" s="523"/>
      <c r="AQ32" s="519"/>
      <c r="AR32" s="519"/>
      <c r="AS32" s="524"/>
      <c r="AT32" s="1766"/>
      <c r="AU32" s="1766"/>
      <c r="AV32" s="1766"/>
      <c r="AW32" s="1766"/>
      <c r="AX32" s="1766"/>
      <c r="AY32" s="1767"/>
      <c r="AZ32" s="539"/>
    </row>
    <row r="33" spans="2:79" ht="12" customHeight="1">
      <c r="B33" s="510">
        <f>スクールカレンダー!S42</f>
        <v>30</v>
      </c>
      <c r="C33" s="525" t="str">
        <f>スクールカレンダー!T42</f>
        <v>金</v>
      </c>
      <c r="D33" s="1625" t="str">
        <f>IF(スクールカレンダー!U42="","",スクールカレンダー!U42)</f>
        <v>ＡＬＴ
小中学生作品展準備作業</v>
      </c>
      <c r="E33" s="1626"/>
      <c r="F33" s="1626"/>
      <c r="G33" s="1626"/>
      <c r="H33" s="1626"/>
      <c r="I33" s="1626"/>
      <c r="J33" s="1626"/>
      <c r="K33" s="1626"/>
      <c r="L33" s="1626"/>
      <c r="M33" s="1626"/>
      <c r="N33" s="1626"/>
      <c r="O33" s="1626"/>
      <c r="P33" s="1627"/>
      <c r="Q33" s="512" t="s">
        <v>23</v>
      </c>
      <c r="R33" s="513" t="s">
        <v>62</v>
      </c>
      <c r="S33" s="514" t="s">
        <v>62</v>
      </c>
      <c r="T33" s="514" t="s">
        <v>62</v>
      </c>
      <c r="U33" s="514" t="s">
        <v>62</v>
      </c>
      <c r="V33" s="514" t="s">
        <v>62</v>
      </c>
      <c r="W33" s="515" t="s">
        <v>62</v>
      </c>
      <c r="X33" s="513">
        <v>5</v>
      </c>
      <c r="Y33" s="514">
        <v>5</v>
      </c>
      <c r="Z33" s="514">
        <v>6</v>
      </c>
      <c r="AA33" s="514">
        <v>6</v>
      </c>
      <c r="AB33" s="514">
        <v>6</v>
      </c>
      <c r="AC33" s="515">
        <v>6</v>
      </c>
      <c r="AD33" s="523"/>
      <c r="AE33" s="519"/>
      <c r="AF33" s="519"/>
      <c r="AG33" s="519"/>
      <c r="AH33" s="519"/>
      <c r="AI33" s="524"/>
      <c r="AJ33" s="523"/>
      <c r="AK33" s="519"/>
      <c r="AL33" s="519"/>
      <c r="AM33" s="519"/>
      <c r="AN33" s="519"/>
      <c r="AO33" s="524"/>
      <c r="AP33" s="523"/>
      <c r="AQ33" s="519"/>
      <c r="AR33" s="519"/>
      <c r="AS33" s="524"/>
      <c r="AT33" s="726"/>
      <c r="AU33" s="726"/>
      <c r="AV33" s="726"/>
      <c r="AW33" s="726"/>
      <c r="AX33" s="726"/>
      <c r="AY33" s="727"/>
      <c r="AZ33" s="539"/>
    </row>
    <row r="34" spans="2:79" ht="12" customHeight="1" thickBot="1">
      <c r="B34" s="1004">
        <f>スクールカレンダー!S43</f>
        <v>31</v>
      </c>
      <c r="C34" s="1005" t="str">
        <f>スクールカレンダー!T43</f>
        <v>土</v>
      </c>
      <c r="D34" s="1762" t="str">
        <f>IF(スクールカレンダー!U43="","",スクールカレンダー!U43)</f>
        <v>土曜授業
丸付けボランティア
小中学生作品展（～11/13）</v>
      </c>
      <c r="E34" s="1763"/>
      <c r="F34" s="1763"/>
      <c r="G34" s="1763"/>
      <c r="H34" s="1763"/>
      <c r="I34" s="1763"/>
      <c r="J34" s="1763"/>
      <c r="K34" s="1763"/>
      <c r="L34" s="1763"/>
      <c r="M34" s="1763"/>
      <c r="N34" s="1763"/>
      <c r="O34" s="1763"/>
      <c r="P34" s="1764"/>
      <c r="Q34" s="1009"/>
      <c r="R34" s="997" t="s">
        <v>62</v>
      </c>
      <c r="S34" s="998" t="s">
        <v>62</v>
      </c>
      <c r="T34" s="998" t="s">
        <v>62</v>
      </c>
      <c r="U34" s="1010"/>
      <c r="V34" s="1010"/>
      <c r="W34" s="1011"/>
      <c r="X34" s="997">
        <v>3</v>
      </c>
      <c r="Y34" s="998">
        <v>3</v>
      </c>
      <c r="Z34" s="998">
        <v>3</v>
      </c>
      <c r="AA34" s="998">
        <v>3</v>
      </c>
      <c r="AB34" s="998">
        <v>3</v>
      </c>
      <c r="AC34" s="999">
        <v>3</v>
      </c>
      <c r="AD34" s="1006"/>
      <c r="AE34" s="1007"/>
      <c r="AF34" s="1007"/>
      <c r="AG34" s="1007"/>
      <c r="AH34" s="1007"/>
      <c r="AI34" s="1008"/>
      <c r="AJ34" s="1006"/>
      <c r="AK34" s="1007"/>
      <c r="AL34" s="1007"/>
      <c r="AM34" s="1007"/>
      <c r="AN34" s="1007"/>
      <c r="AO34" s="1008"/>
      <c r="AP34" s="1006"/>
      <c r="AQ34" s="1007"/>
      <c r="AR34" s="1007"/>
      <c r="AS34" s="1008"/>
      <c r="AT34" s="1768"/>
      <c r="AU34" s="1503"/>
      <c r="AV34" s="1503"/>
      <c r="AW34" s="1503"/>
      <c r="AX34" s="1503"/>
      <c r="AY34" s="1504"/>
      <c r="AZ34" s="539"/>
    </row>
    <row r="35" spans="2:79" ht="12" customHeight="1" thickBot="1">
      <c r="B35" s="1723" t="s">
        <v>24</v>
      </c>
      <c r="C35" s="1724"/>
      <c r="D35" s="1772"/>
      <c r="E35" s="1773"/>
      <c r="F35" s="1773"/>
      <c r="G35" s="1773"/>
      <c r="H35" s="1773"/>
      <c r="I35" s="1773"/>
      <c r="J35" s="1773"/>
      <c r="K35" s="1773"/>
      <c r="L35" s="1773"/>
      <c r="M35" s="1773"/>
      <c r="N35" s="1773"/>
      <c r="O35" s="1773"/>
      <c r="P35" s="1774"/>
      <c r="Q35" s="391">
        <f>COUNTIF(Q4:Q34,"◎")</f>
        <v>21</v>
      </c>
      <c r="R35" s="1731" t="s">
        <v>34</v>
      </c>
      <c r="S35" s="1732"/>
      <c r="T35" s="1732"/>
      <c r="U35" s="1732"/>
      <c r="V35" s="1732"/>
      <c r="W35" s="1765"/>
      <c r="X35" s="540">
        <f t="shared" ref="X35:AS35" si="0">SUM(X4:X34)</f>
        <v>102</v>
      </c>
      <c r="Y35" s="541">
        <f t="shared" si="0"/>
        <v>102</v>
      </c>
      <c r="Z35" s="541">
        <f t="shared" si="0"/>
        <v>107</v>
      </c>
      <c r="AA35" s="541">
        <f t="shared" si="0"/>
        <v>117</v>
      </c>
      <c r="AB35" s="541">
        <f t="shared" si="0"/>
        <v>117</v>
      </c>
      <c r="AC35" s="542">
        <f t="shared" si="0"/>
        <v>117</v>
      </c>
      <c r="AD35" s="540">
        <f t="shared" si="0"/>
        <v>10</v>
      </c>
      <c r="AE35" s="541">
        <f t="shared" si="0"/>
        <v>10</v>
      </c>
      <c r="AF35" s="541">
        <f t="shared" si="0"/>
        <v>10</v>
      </c>
      <c r="AG35" s="541">
        <f t="shared" si="0"/>
        <v>11</v>
      </c>
      <c r="AH35" s="541">
        <f t="shared" si="0"/>
        <v>11</v>
      </c>
      <c r="AI35" s="542">
        <f t="shared" si="0"/>
        <v>11</v>
      </c>
      <c r="AJ35" s="540">
        <f t="shared" si="0"/>
        <v>0</v>
      </c>
      <c r="AK35" s="541">
        <f t="shared" si="0"/>
        <v>0</v>
      </c>
      <c r="AL35" s="541">
        <f t="shared" si="0"/>
        <v>1</v>
      </c>
      <c r="AM35" s="541">
        <f t="shared" si="0"/>
        <v>4</v>
      </c>
      <c r="AN35" s="541">
        <f t="shared" si="0"/>
        <v>4</v>
      </c>
      <c r="AO35" s="542">
        <f t="shared" si="0"/>
        <v>4</v>
      </c>
      <c r="AP35" s="540">
        <f t="shared" si="0"/>
        <v>0</v>
      </c>
      <c r="AQ35" s="541">
        <f t="shared" si="0"/>
        <v>0</v>
      </c>
      <c r="AR35" s="541">
        <f t="shared" si="0"/>
        <v>0</v>
      </c>
      <c r="AS35" s="542">
        <f t="shared" si="0"/>
        <v>0</v>
      </c>
      <c r="AT35" s="1747"/>
      <c r="AU35" s="1747"/>
      <c r="AV35" s="1747"/>
      <c r="AW35" s="1747"/>
      <c r="AX35" s="1747"/>
      <c r="AY35" s="1748"/>
      <c r="AZ35" s="543"/>
      <c r="BA35" s="544"/>
      <c r="BB35" s="544"/>
      <c r="BC35" s="544"/>
      <c r="BD35" s="544"/>
      <c r="BE35" s="544"/>
      <c r="BF35" s="544"/>
      <c r="BG35" s="544"/>
      <c r="BH35" s="544"/>
      <c r="BI35" s="544"/>
      <c r="BJ35" s="544"/>
      <c r="BK35" s="544"/>
      <c r="BL35" s="544"/>
      <c r="BM35" s="544"/>
      <c r="BN35" s="544"/>
      <c r="BO35" s="544"/>
      <c r="BP35" s="544"/>
      <c r="BQ35" s="544"/>
      <c r="BR35" s="544"/>
      <c r="BS35" s="544"/>
      <c r="BT35" s="544"/>
      <c r="BU35" s="544"/>
      <c r="BV35" s="544"/>
      <c r="BW35" s="544"/>
      <c r="BX35" s="544"/>
      <c r="BY35" s="544"/>
      <c r="BZ35" s="544"/>
      <c r="CA35" s="544"/>
    </row>
    <row r="36" spans="2:79" ht="12" customHeight="1"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S36" s="543"/>
      <c r="AT36" s="543"/>
      <c r="AU36" s="543"/>
      <c r="AV36" s="543"/>
      <c r="AW36" s="543"/>
      <c r="AX36" s="543"/>
      <c r="AY36" s="544"/>
    </row>
    <row r="37" spans="2:79" s="551" customFormat="1" ht="12" customHeight="1">
      <c r="B37" s="1717"/>
      <c r="C37" s="1718"/>
      <c r="D37" s="1718"/>
      <c r="E37" s="1719"/>
      <c r="F37" s="546" t="s">
        <v>8</v>
      </c>
      <c r="G37" s="547" t="s">
        <v>9</v>
      </c>
      <c r="H37" s="547" t="s">
        <v>10</v>
      </c>
      <c r="I37" s="547" t="s">
        <v>11</v>
      </c>
      <c r="J37" s="547" t="s">
        <v>12</v>
      </c>
      <c r="K37" s="548" t="s">
        <v>13</v>
      </c>
      <c r="L37" s="549"/>
      <c r="M37" s="546" t="s">
        <v>8</v>
      </c>
      <c r="N37" s="547" t="s">
        <v>9</v>
      </c>
      <c r="O37" s="547" t="s">
        <v>10</v>
      </c>
      <c r="P37" s="547" t="s">
        <v>11</v>
      </c>
      <c r="Q37" s="547" t="s">
        <v>12</v>
      </c>
      <c r="R37" s="548" t="s">
        <v>13</v>
      </c>
      <c r="S37" s="549"/>
      <c r="T37" s="546" t="s">
        <v>8</v>
      </c>
      <c r="U37" s="547" t="s">
        <v>9</v>
      </c>
      <c r="V37" s="547" t="s">
        <v>10</v>
      </c>
      <c r="W37" s="547" t="s">
        <v>11</v>
      </c>
      <c r="X37" s="547" t="s">
        <v>12</v>
      </c>
      <c r="Y37" s="548" t="s">
        <v>13</v>
      </c>
      <c r="Z37" s="550"/>
      <c r="AA37" s="1749"/>
      <c r="AB37" s="1750"/>
      <c r="AC37" s="1737"/>
      <c r="AD37" s="1743" t="s">
        <v>51</v>
      </c>
      <c r="AE37" s="1753"/>
      <c r="AF37" s="1753"/>
      <c r="AG37" s="1753"/>
      <c r="AH37" s="1753"/>
      <c r="AI37" s="1753"/>
      <c r="AJ37" s="1753"/>
      <c r="AK37" s="1753"/>
      <c r="AL37" s="1754"/>
      <c r="AM37" s="1736" t="s">
        <v>44</v>
      </c>
      <c r="AN37" s="1737"/>
      <c r="AO37" s="1741" t="s">
        <v>45</v>
      </c>
      <c r="AP37" s="1743" t="s">
        <v>156</v>
      </c>
      <c r="AQ37" s="1744"/>
      <c r="AR37" s="1744"/>
      <c r="AS37" s="1745"/>
      <c r="AT37" s="1741" t="s">
        <v>49</v>
      </c>
      <c r="AU37" s="1741" t="s">
        <v>278</v>
      </c>
      <c r="AV37" s="1741" t="s">
        <v>44</v>
      </c>
      <c r="AW37" s="1736" t="s">
        <v>25</v>
      </c>
      <c r="AX37" s="1737"/>
      <c r="AY37" s="1741" t="s">
        <v>50</v>
      </c>
    </row>
    <row r="38" spans="2:79" s="551" customFormat="1" ht="12" customHeight="1">
      <c r="B38" s="1705" t="s">
        <v>52</v>
      </c>
      <c r="C38" s="1706"/>
      <c r="D38" s="1706"/>
      <c r="E38" s="1707"/>
      <c r="F38" s="552">
        <v>23</v>
      </c>
      <c r="G38" s="553">
        <v>23</v>
      </c>
      <c r="H38" s="553">
        <v>23</v>
      </c>
      <c r="I38" s="553">
        <v>23</v>
      </c>
      <c r="J38" s="553">
        <v>23</v>
      </c>
      <c r="K38" s="553">
        <v>23</v>
      </c>
      <c r="L38" s="555"/>
      <c r="M38" s="552">
        <f>'９月'!M37+'１０月'!F38</f>
        <v>54</v>
      </c>
      <c r="N38" s="553">
        <f>'９月'!N37+'１０月'!G38</f>
        <v>54</v>
      </c>
      <c r="O38" s="553">
        <f>'９月'!O37+'１０月'!H38</f>
        <v>54</v>
      </c>
      <c r="P38" s="553">
        <f>'９月'!P37+'１０月'!I38</f>
        <v>54</v>
      </c>
      <c r="Q38" s="553">
        <f>'９月'!Q37+'１０月'!J38</f>
        <v>54</v>
      </c>
      <c r="R38" s="554">
        <f>'９月'!R37+'１０月'!K38</f>
        <v>54</v>
      </c>
      <c r="S38" s="555"/>
      <c r="T38" s="552">
        <f>'９月'!T37+'１０月'!F38</f>
        <v>130</v>
      </c>
      <c r="U38" s="553">
        <f>'９月'!U37+'１０月'!G38</f>
        <v>130</v>
      </c>
      <c r="V38" s="553">
        <f>'９月'!V37+'１０月'!H38</f>
        <v>130</v>
      </c>
      <c r="W38" s="553">
        <f>'９月'!W37+'１０月'!I38</f>
        <v>130</v>
      </c>
      <c r="X38" s="553">
        <f>'９月'!X37+'１０月'!J38</f>
        <v>130</v>
      </c>
      <c r="Y38" s="554">
        <f>'９月'!Y37+'１０月'!K38</f>
        <v>130</v>
      </c>
      <c r="Z38" s="556"/>
      <c r="AA38" s="1751"/>
      <c r="AB38" s="1752"/>
      <c r="AC38" s="1739"/>
      <c r="AD38" s="557" t="s">
        <v>35</v>
      </c>
      <c r="AE38" s="558" t="s">
        <v>37</v>
      </c>
      <c r="AF38" s="558" t="s">
        <v>36</v>
      </c>
      <c r="AG38" s="558" t="s">
        <v>38</v>
      </c>
      <c r="AH38" s="558" t="s">
        <v>39</v>
      </c>
      <c r="AI38" s="558" t="s">
        <v>40</v>
      </c>
      <c r="AJ38" s="558" t="s">
        <v>41</v>
      </c>
      <c r="AK38" s="558" t="s">
        <v>42</v>
      </c>
      <c r="AL38" s="559" t="s">
        <v>43</v>
      </c>
      <c r="AM38" s="1751"/>
      <c r="AN38" s="1739"/>
      <c r="AO38" s="1742"/>
      <c r="AP38" s="557" t="s">
        <v>46</v>
      </c>
      <c r="AQ38" s="558" t="s">
        <v>48</v>
      </c>
      <c r="AR38" s="558" t="s">
        <v>47</v>
      </c>
      <c r="AS38" s="559" t="s">
        <v>140</v>
      </c>
      <c r="AT38" s="1742"/>
      <c r="AU38" s="1742"/>
      <c r="AV38" s="1742"/>
      <c r="AW38" s="1738"/>
      <c r="AX38" s="1739"/>
      <c r="AY38" s="1742"/>
    </row>
    <row r="39" spans="2:79" s="551" customFormat="1" ht="12" customHeight="1">
      <c r="B39" s="1698" t="s">
        <v>16</v>
      </c>
      <c r="C39" s="1699"/>
      <c r="D39" s="1699"/>
      <c r="E39" s="1700"/>
      <c r="F39" s="560">
        <v>21</v>
      </c>
      <c r="G39" s="561">
        <v>21</v>
      </c>
      <c r="H39" s="561">
        <v>21</v>
      </c>
      <c r="I39" s="561">
        <v>21</v>
      </c>
      <c r="J39" s="561">
        <v>21</v>
      </c>
      <c r="K39" s="561">
        <v>21</v>
      </c>
      <c r="L39" s="563" t="s">
        <v>277</v>
      </c>
      <c r="M39" s="560">
        <f>'９月'!M38+'１０月'!F39</f>
        <v>49</v>
      </c>
      <c r="N39" s="561">
        <f>'９月'!N38+'１０月'!G39</f>
        <v>49</v>
      </c>
      <c r="O39" s="561">
        <f>'９月'!O38+'１０月'!H39</f>
        <v>49</v>
      </c>
      <c r="P39" s="561">
        <f>'９月'!P38+'１０月'!I39</f>
        <v>49</v>
      </c>
      <c r="Q39" s="561">
        <f>'９月'!Q38+'１０月'!J39</f>
        <v>49</v>
      </c>
      <c r="R39" s="562">
        <f>'９月'!R38+'１０月'!K39</f>
        <v>47</v>
      </c>
      <c r="S39" s="563" t="s">
        <v>14</v>
      </c>
      <c r="T39" s="560">
        <f>'９月'!T38+'１０月'!F39</f>
        <v>113</v>
      </c>
      <c r="U39" s="561">
        <f>'９月'!U38+'１０月'!G39</f>
        <v>118</v>
      </c>
      <c r="V39" s="561">
        <f>'９月'!V38+'１０月'!H39</f>
        <v>118</v>
      </c>
      <c r="W39" s="561">
        <f>'９月'!W38+'１０月'!I39</f>
        <v>118</v>
      </c>
      <c r="X39" s="561">
        <f>'９月'!X38+'１０月'!J39</f>
        <v>118</v>
      </c>
      <c r="Y39" s="562">
        <f>'９月'!Y38+'１０月'!K39</f>
        <v>113</v>
      </c>
      <c r="Z39" s="556"/>
      <c r="AA39" s="1714" t="s">
        <v>150</v>
      </c>
      <c r="AB39" s="1740" t="s">
        <v>59</v>
      </c>
      <c r="AC39" s="1702"/>
      <c r="AD39" s="564"/>
      <c r="AE39" s="565"/>
      <c r="AF39" s="565"/>
      <c r="AG39" s="565"/>
      <c r="AH39" s="565"/>
      <c r="AI39" s="565"/>
      <c r="AJ39" s="565"/>
      <c r="AK39" s="565"/>
      <c r="AL39" s="566"/>
      <c r="AM39" s="1701"/>
      <c r="AN39" s="1702"/>
      <c r="AO39" s="567"/>
      <c r="AP39" s="564"/>
      <c r="AQ39" s="565"/>
      <c r="AR39" s="565"/>
      <c r="AS39" s="566"/>
      <c r="AT39" s="567"/>
      <c r="AU39" s="567"/>
      <c r="AV39" s="567"/>
      <c r="AW39" s="1701"/>
      <c r="AX39" s="1702"/>
      <c r="AY39" s="567"/>
    </row>
    <row r="40" spans="2:79" s="551" customFormat="1" ht="12" customHeight="1">
      <c r="B40" s="1698"/>
      <c r="C40" s="1699"/>
      <c r="D40" s="1699"/>
      <c r="E40" s="1700"/>
      <c r="F40" s="560"/>
      <c r="G40" s="561"/>
      <c r="H40" s="561"/>
      <c r="I40" s="561"/>
      <c r="J40" s="561"/>
      <c r="K40" s="562"/>
      <c r="L40" s="563" t="s">
        <v>22</v>
      </c>
      <c r="M40" s="560"/>
      <c r="N40" s="561"/>
      <c r="O40" s="561"/>
      <c r="P40" s="561"/>
      <c r="Q40" s="561"/>
      <c r="R40" s="562"/>
      <c r="S40" s="563"/>
      <c r="T40" s="560"/>
      <c r="U40" s="561"/>
      <c r="V40" s="561"/>
      <c r="W40" s="561"/>
      <c r="X40" s="561"/>
      <c r="Y40" s="562"/>
      <c r="Z40" s="556"/>
      <c r="AA40" s="1715"/>
      <c r="AB40" s="1734" t="s">
        <v>141</v>
      </c>
      <c r="AC40" s="1735"/>
      <c r="AD40" s="560"/>
      <c r="AE40" s="561"/>
      <c r="AF40" s="561"/>
      <c r="AG40" s="561"/>
      <c r="AH40" s="561"/>
      <c r="AI40" s="561"/>
      <c r="AJ40" s="561"/>
      <c r="AK40" s="561"/>
      <c r="AL40" s="562"/>
      <c r="AM40" s="1746"/>
      <c r="AN40" s="1735"/>
      <c r="AO40" s="563"/>
      <c r="AP40" s="560"/>
      <c r="AQ40" s="561"/>
      <c r="AR40" s="561"/>
      <c r="AS40" s="562"/>
      <c r="AT40" s="563"/>
      <c r="AU40" s="563"/>
      <c r="AV40" s="563"/>
      <c r="AW40" s="1746"/>
      <c r="AX40" s="1735"/>
      <c r="AY40" s="563"/>
    </row>
    <row r="41" spans="2:79" s="551" customFormat="1" ht="12" customHeight="1">
      <c r="B41" s="1698" t="s">
        <v>5</v>
      </c>
      <c r="C41" s="1699"/>
      <c r="D41" s="1699"/>
      <c r="E41" s="1700"/>
      <c r="F41" s="560">
        <f t="shared" ref="F41:K41" si="1">F42+F43+F44+F45+F46</f>
        <v>112</v>
      </c>
      <c r="G41" s="561">
        <f t="shared" si="1"/>
        <v>112</v>
      </c>
      <c r="H41" s="561">
        <f t="shared" si="1"/>
        <v>118</v>
      </c>
      <c r="I41" s="561">
        <f t="shared" si="1"/>
        <v>132</v>
      </c>
      <c r="J41" s="561">
        <f t="shared" si="1"/>
        <v>132</v>
      </c>
      <c r="K41" s="562">
        <f t="shared" si="1"/>
        <v>132</v>
      </c>
      <c r="L41" s="563" t="s">
        <v>54</v>
      </c>
      <c r="M41" s="560">
        <f>'９月'!M40+'１０月'!F41</f>
        <v>259</v>
      </c>
      <c r="N41" s="561">
        <f>'９月'!N40+'１０月'!G41</f>
        <v>259</v>
      </c>
      <c r="O41" s="561">
        <f>'９月'!O40+'１０月'!H41</f>
        <v>275</v>
      </c>
      <c r="P41" s="561">
        <f>'９月'!P40+'１０月'!I41</f>
        <v>300</v>
      </c>
      <c r="Q41" s="561">
        <f>'９月'!Q40+'１０月'!J41</f>
        <v>300</v>
      </c>
      <c r="R41" s="562">
        <f>'９月'!R40+'１０月'!K41</f>
        <v>300</v>
      </c>
      <c r="S41" s="563"/>
      <c r="T41" s="560">
        <f>'９月'!T40+'１０月'!F41</f>
        <v>606</v>
      </c>
      <c r="U41" s="561">
        <f>'９月'!U40+'１０月'!G41</f>
        <v>642</v>
      </c>
      <c r="V41" s="561">
        <f>'９月'!V40+'１０月'!H41</f>
        <v>676</v>
      </c>
      <c r="W41" s="561">
        <f>'９月'!W40+'１０月'!I41</f>
        <v>726</v>
      </c>
      <c r="X41" s="561">
        <f>'９月'!X40+'１０月'!J41</f>
        <v>727</v>
      </c>
      <c r="Y41" s="562">
        <f>'９月'!Y40+'１０月'!K41</f>
        <v>728</v>
      </c>
      <c r="Z41" s="568"/>
      <c r="AA41" s="1716"/>
      <c r="AB41" s="1755" t="s">
        <v>142</v>
      </c>
      <c r="AC41" s="1704"/>
      <c r="AD41" s="569"/>
      <c r="AE41" s="570"/>
      <c r="AF41" s="570"/>
      <c r="AG41" s="570"/>
      <c r="AH41" s="570"/>
      <c r="AI41" s="570"/>
      <c r="AJ41" s="570"/>
      <c r="AK41" s="570"/>
      <c r="AL41" s="571"/>
      <c r="AM41" s="1703"/>
      <c r="AN41" s="1704"/>
      <c r="AO41" s="572"/>
      <c r="AP41" s="569"/>
      <c r="AQ41" s="570"/>
      <c r="AR41" s="570"/>
      <c r="AS41" s="571"/>
      <c r="AT41" s="572"/>
      <c r="AU41" s="572"/>
      <c r="AV41" s="572"/>
      <c r="AW41" s="1703"/>
      <c r="AX41" s="1704"/>
      <c r="AY41" s="572"/>
    </row>
    <row r="42" spans="2:79" s="551" customFormat="1" ht="12" customHeight="1">
      <c r="B42" s="1725" t="s">
        <v>244</v>
      </c>
      <c r="C42" s="1726"/>
      <c r="D42" s="1726"/>
      <c r="E42" s="1727"/>
      <c r="F42" s="560">
        <f t="shared" ref="F42:K42" si="2">X35</f>
        <v>102</v>
      </c>
      <c r="G42" s="561">
        <f t="shared" si="2"/>
        <v>102</v>
      </c>
      <c r="H42" s="561">
        <f t="shared" si="2"/>
        <v>107</v>
      </c>
      <c r="I42" s="561">
        <f t="shared" si="2"/>
        <v>117</v>
      </c>
      <c r="J42" s="561">
        <f t="shared" si="2"/>
        <v>117</v>
      </c>
      <c r="K42" s="562">
        <f t="shared" si="2"/>
        <v>117</v>
      </c>
      <c r="L42" s="563" t="s">
        <v>14</v>
      </c>
      <c r="M42" s="560">
        <f>'９月'!M41+'１０月'!F42</f>
        <v>247</v>
      </c>
      <c r="N42" s="561">
        <f>'９月'!N41+'１０月'!G42</f>
        <v>248</v>
      </c>
      <c r="O42" s="561">
        <f>'９月'!O41+'１０月'!H42</f>
        <v>262</v>
      </c>
      <c r="P42" s="561">
        <f>'９月'!P41+'１０月'!I42</f>
        <v>276</v>
      </c>
      <c r="Q42" s="561">
        <f>'９月'!Q41+'１０月'!J42</f>
        <v>275</v>
      </c>
      <c r="R42" s="562">
        <f>'９月'!R41+'１０月'!K42</f>
        <v>263</v>
      </c>
      <c r="S42" s="563" t="s">
        <v>15</v>
      </c>
      <c r="T42" s="560">
        <f>'９月'!T41+'１０月'!F42</f>
        <v>568.5</v>
      </c>
      <c r="U42" s="561">
        <f>'９月'!U41+'１０月'!G42</f>
        <v>606.5</v>
      </c>
      <c r="V42" s="561">
        <f>'９月'!V41+'１０月'!H42</f>
        <v>638.5</v>
      </c>
      <c r="W42" s="561">
        <f>'９月'!W41+'１０月'!I42</f>
        <v>664.5</v>
      </c>
      <c r="X42" s="561">
        <f>'９月'!X41+'１０月'!J42</f>
        <v>657.5</v>
      </c>
      <c r="Y42" s="562">
        <f>'９月'!Y41+'１０月'!K42</f>
        <v>648.5</v>
      </c>
      <c r="Z42" s="568"/>
      <c r="AA42" s="1714" t="s">
        <v>129</v>
      </c>
      <c r="AB42" s="1740" t="s">
        <v>59</v>
      </c>
      <c r="AC42" s="1702"/>
      <c r="AD42" s="564"/>
      <c r="AE42" s="565"/>
      <c r="AF42" s="565"/>
      <c r="AG42" s="565"/>
      <c r="AH42" s="565"/>
      <c r="AI42" s="565"/>
      <c r="AJ42" s="565"/>
      <c r="AK42" s="565"/>
      <c r="AL42" s="566"/>
      <c r="AM42" s="1701"/>
      <c r="AN42" s="1702"/>
      <c r="AO42" s="567"/>
      <c r="AP42" s="564"/>
      <c r="AQ42" s="565"/>
      <c r="AR42" s="565"/>
      <c r="AS42" s="566"/>
      <c r="AT42" s="567"/>
      <c r="AU42" s="567"/>
      <c r="AV42" s="567"/>
      <c r="AW42" s="1701"/>
      <c r="AX42" s="1702"/>
      <c r="AY42" s="567"/>
    </row>
    <row r="43" spans="2:79" s="551" customFormat="1" ht="12" customHeight="1">
      <c r="B43" s="1698" t="s">
        <v>3</v>
      </c>
      <c r="C43" s="1699"/>
      <c r="D43" s="1699"/>
      <c r="E43" s="1700"/>
      <c r="F43" s="560">
        <f t="shared" ref="F43:K43" si="3">AD35</f>
        <v>10</v>
      </c>
      <c r="G43" s="561">
        <f t="shared" si="3"/>
        <v>10</v>
      </c>
      <c r="H43" s="561">
        <f t="shared" si="3"/>
        <v>10</v>
      </c>
      <c r="I43" s="561">
        <f t="shared" si="3"/>
        <v>11</v>
      </c>
      <c r="J43" s="561">
        <f t="shared" si="3"/>
        <v>11</v>
      </c>
      <c r="K43" s="562">
        <f t="shared" si="3"/>
        <v>11</v>
      </c>
      <c r="L43" s="563" t="s">
        <v>15</v>
      </c>
      <c r="M43" s="560">
        <f>'９月'!M42+'１０月'!F43</f>
        <v>12</v>
      </c>
      <c r="N43" s="561">
        <f>'９月'!N42+'１０月'!G43</f>
        <v>11</v>
      </c>
      <c r="O43" s="561">
        <f>'９月'!O42+'１０月'!H43</f>
        <v>11</v>
      </c>
      <c r="P43" s="561">
        <f>'９月'!P42+'１０月'!I43</f>
        <v>13</v>
      </c>
      <c r="Q43" s="561">
        <f>'９月'!Q42+'１０月'!J43</f>
        <v>14</v>
      </c>
      <c r="R43" s="562">
        <f>'９月'!R42+'１０月'!K43</f>
        <v>26</v>
      </c>
      <c r="S43" s="563"/>
      <c r="T43" s="560">
        <f>'９月'!T42+'１０月'!F43</f>
        <v>37.5</v>
      </c>
      <c r="U43" s="561">
        <f>'９月'!U42+'１０月'!G43</f>
        <v>35.5</v>
      </c>
      <c r="V43" s="561">
        <f>'９月'!V42+'１０月'!H43</f>
        <v>35.5</v>
      </c>
      <c r="W43" s="561">
        <f>'９月'!W42+'１０月'!I43</f>
        <v>38.5</v>
      </c>
      <c r="X43" s="561">
        <f>'９月'!X42+'１０月'!J43</f>
        <v>46.5</v>
      </c>
      <c r="Y43" s="562">
        <f>'９月'!Y42+'１０月'!K43</f>
        <v>56.5</v>
      </c>
      <c r="Z43" s="568"/>
      <c r="AA43" s="1715"/>
      <c r="AB43" s="1734" t="s">
        <v>141</v>
      </c>
      <c r="AC43" s="1735"/>
      <c r="AD43" s="560"/>
      <c r="AE43" s="561"/>
      <c r="AF43" s="561"/>
      <c r="AG43" s="561"/>
      <c r="AH43" s="561"/>
      <c r="AI43" s="561"/>
      <c r="AJ43" s="561"/>
      <c r="AK43" s="561"/>
      <c r="AL43" s="562"/>
      <c r="AM43" s="1746"/>
      <c r="AN43" s="1735"/>
      <c r="AO43" s="563"/>
      <c r="AP43" s="560"/>
      <c r="AQ43" s="561"/>
      <c r="AR43" s="561"/>
      <c r="AS43" s="562"/>
      <c r="AT43" s="563"/>
      <c r="AU43" s="563"/>
      <c r="AV43" s="563"/>
      <c r="AW43" s="1746"/>
      <c r="AX43" s="1735"/>
      <c r="AY43" s="563"/>
    </row>
    <row r="44" spans="2:79" s="551" customFormat="1" ht="12" customHeight="1">
      <c r="B44" s="1698"/>
      <c r="C44" s="1699"/>
      <c r="D44" s="1699"/>
      <c r="E44" s="1700"/>
      <c r="F44" s="560"/>
      <c r="G44" s="561"/>
      <c r="H44" s="561"/>
      <c r="I44" s="561"/>
      <c r="J44" s="561"/>
      <c r="K44" s="562"/>
      <c r="L44" s="563"/>
      <c r="M44" s="560"/>
      <c r="N44" s="561"/>
      <c r="O44" s="561"/>
      <c r="P44" s="561"/>
      <c r="Q44" s="561"/>
      <c r="R44" s="562"/>
      <c r="S44" s="563"/>
      <c r="T44" s="560"/>
      <c r="U44" s="561"/>
      <c r="V44" s="561"/>
      <c r="W44" s="561"/>
      <c r="X44" s="561"/>
      <c r="Y44" s="562"/>
      <c r="Z44" s="568"/>
      <c r="AA44" s="1716"/>
      <c r="AB44" s="1755" t="s">
        <v>142</v>
      </c>
      <c r="AC44" s="1704"/>
      <c r="AD44" s="569"/>
      <c r="AE44" s="570"/>
      <c r="AF44" s="570"/>
      <c r="AG44" s="570"/>
      <c r="AH44" s="570"/>
      <c r="AI44" s="570"/>
      <c r="AJ44" s="570"/>
      <c r="AK44" s="570"/>
      <c r="AL44" s="571"/>
      <c r="AM44" s="1703"/>
      <c r="AN44" s="1704"/>
      <c r="AO44" s="572"/>
      <c r="AP44" s="569"/>
      <c r="AQ44" s="570"/>
      <c r="AR44" s="570"/>
      <c r="AS44" s="571"/>
      <c r="AT44" s="572"/>
      <c r="AU44" s="572"/>
      <c r="AV44" s="572"/>
      <c r="AW44" s="1756"/>
      <c r="AX44" s="1757"/>
      <c r="AY44" s="573"/>
    </row>
    <row r="45" spans="2:79" s="551" customFormat="1" ht="12" customHeight="1">
      <c r="B45" s="1708" t="s">
        <v>53</v>
      </c>
      <c r="C45" s="1709"/>
      <c r="D45" s="1709"/>
      <c r="E45" s="1710"/>
      <c r="F45" s="560">
        <f t="shared" ref="F45:K45" si="4">AJ35</f>
        <v>0</v>
      </c>
      <c r="G45" s="561">
        <f t="shared" si="4"/>
        <v>0</v>
      </c>
      <c r="H45" s="561">
        <f t="shared" si="4"/>
        <v>1</v>
      </c>
      <c r="I45" s="561">
        <f t="shared" si="4"/>
        <v>4</v>
      </c>
      <c r="J45" s="561">
        <f t="shared" si="4"/>
        <v>4</v>
      </c>
      <c r="K45" s="562">
        <f t="shared" si="4"/>
        <v>4</v>
      </c>
      <c r="L45" s="563"/>
      <c r="M45" s="560">
        <f>'９月'!M44+'１０月'!F45</f>
        <v>0</v>
      </c>
      <c r="N45" s="561">
        <f>'９月'!N44+'１０月'!G45</f>
        <v>0</v>
      </c>
      <c r="O45" s="561">
        <f>'９月'!O44+'１０月'!H45</f>
        <v>2</v>
      </c>
      <c r="P45" s="561">
        <f>'９月'!P44+'１０月'!I45</f>
        <v>8</v>
      </c>
      <c r="Q45" s="561">
        <f>'９月'!Q44+'１０月'!J45</f>
        <v>8</v>
      </c>
      <c r="R45" s="562">
        <f>'９月'!R44+'１０月'!K45</f>
        <v>8</v>
      </c>
      <c r="S45" s="563"/>
      <c r="T45" s="560">
        <f>'９月'!T44+'１０月'!F45</f>
        <v>0</v>
      </c>
      <c r="U45" s="561">
        <f>'９月'!U44+'１０月'!G45</f>
        <v>0</v>
      </c>
      <c r="V45" s="561">
        <f>'９月'!V44+'１０月'!H45</f>
        <v>2</v>
      </c>
      <c r="W45" s="561">
        <f>'９月'!W44+'１０月'!I45</f>
        <v>16</v>
      </c>
      <c r="X45" s="561">
        <f>'９月'!X44+'１０月'!J45</f>
        <v>16</v>
      </c>
      <c r="Y45" s="562">
        <f>'９月'!Y44+'１０月'!K45</f>
        <v>16</v>
      </c>
      <c r="Z45" s="568"/>
      <c r="AA45" s="1714" t="s">
        <v>144</v>
      </c>
      <c r="AB45" s="1740" t="s">
        <v>59</v>
      </c>
      <c r="AC45" s="1702"/>
      <c r="AD45" s="574"/>
      <c r="AE45" s="575"/>
      <c r="AF45" s="575"/>
      <c r="AG45" s="575"/>
      <c r="AH45" s="575"/>
      <c r="AI45" s="575"/>
      <c r="AJ45" s="575"/>
      <c r="AK45" s="575"/>
      <c r="AL45" s="576"/>
      <c r="AM45" s="1758"/>
      <c r="AN45" s="1759"/>
      <c r="AO45" s="577"/>
      <c r="AP45" s="574"/>
      <c r="AQ45" s="575"/>
      <c r="AR45" s="575"/>
      <c r="AS45" s="576"/>
      <c r="AT45" s="577"/>
      <c r="AU45" s="577"/>
      <c r="AV45" s="577"/>
      <c r="AW45" s="1758"/>
      <c r="AX45" s="1759"/>
      <c r="AY45" s="577"/>
    </row>
    <row r="46" spans="2:79" s="551" customFormat="1" ht="12" customHeight="1">
      <c r="B46" s="1698" t="s">
        <v>4</v>
      </c>
      <c r="C46" s="1699"/>
      <c r="D46" s="1699"/>
      <c r="E46" s="1700"/>
      <c r="F46" s="560">
        <v>0</v>
      </c>
      <c r="G46" s="561">
        <v>0</v>
      </c>
      <c r="H46" s="561">
        <f>AP35</f>
        <v>0</v>
      </c>
      <c r="I46" s="561">
        <f>AQ35</f>
        <v>0</v>
      </c>
      <c r="J46" s="561">
        <f>AR35</f>
        <v>0</v>
      </c>
      <c r="K46" s="562">
        <f>AS35</f>
        <v>0</v>
      </c>
      <c r="L46" s="563"/>
      <c r="M46" s="560">
        <f>'９月'!M45+'１０月'!F46</f>
        <v>0</v>
      </c>
      <c r="N46" s="561">
        <f>'９月'!N45+'１０月'!G46</f>
        <v>0</v>
      </c>
      <c r="O46" s="561">
        <f>'９月'!O45+'１０月'!H46</f>
        <v>0</v>
      </c>
      <c r="P46" s="561">
        <f>'９月'!P45+'１０月'!I46</f>
        <v>3</v>
      </c>
      <c r="Q46" s="561">
        <f>'９月'!Q45+'１０月'!J46</f>
        <v>3</v>
      </c>
      <c r="R46" s="562">
        <f>'９月'!R45+'１０月'!K46</f>
        <v>3</v>
      </c>
      <c r="S46" s="563"/>
      <c r="T46" s="560">
        <f>'９月'!T45+'１０月'!F46</f>
        <v>0</v>
      </c>
      <c r="U46" s="561">
        <f>'９月'!U45+'１０月'!G46</f>
        <v>0</v>
      </c>
      <c r="V46" s="561">
        <f>'９月'!V45+'１０月'!H46</f>
        <v>0</v>
      </c>
      <c r="W46" s="561">
        <f>'９月'!W45+'１０月'!I46</f>
        <v>7</v>
      </c>
      <c r="X46" s="561">
        <f>'９月'!X45+'１０月'!J46</f>
        <v>7</v>
      </c>
      <c r="Y46" s="562">
        <f>'９月'!Y45+'１０月'!K46</f>
        <v>7</v>
      </c>
      <c r="Z46" s="578"/>
      <c r="AA46" s="1715"/>
      <c r="AB46" s="1734" t="s">
        <v>141</v>
      </c>
      <c r="AC46" s="1735"/>
      <c r="AD46" s="579"/>
      <c r="AE46" s="580"/>
      <c r="AF46" s="580"/>
      <c r="AG46" s="580"/>
      <c r="AH46" s="580"/>
      <c r="AI46" s="580"/>
      <c r="AJ46" s="580"/>
      <c r="AK46" s="580"/>
      <c r="AL46" s="581"/>
      <c r="AM46" s="1760"/>
      <c r="AN46" s="1761"/>
      <c r="AO46" s="582"/>
      <c r="AP46" s="579"/>
      <c r="AQ46" s="580"/>
      <c r="AR46" s="580"/>
      <c r="AS46" s="581"/>
      <c r="AT46" s="582"/>
      <c r="AU46" s="582"/>
      <c r="AV46" s="582"/>
      <c r="AW46" s="1760"/>
      <c r="AX46" s="1761"/>
      <c r="AY46" s="582"/>
    </row>
    <row r="47" spans="2:79" s="551" customFormat="1" ht="12" customHeight="1">
      <c r="B47" s="1429" t="s">
        <v>329</v>
      </c>
      <c r="C47" s="1430"/>
      <c r="D47" s="1430"/>
      <c r="E47" s="1431"/>
      <c r="F47" s="569"/>
      <c r="G47" s="570"/>
      <c r="H47" s="570"/>
      <c r="I47" s="570"/>
      <c r="J47" s="570"/>
      <c r="K47" s="571"/>
      <c r="L47" s="572"/>
      <c r="M47" s="569">
        <f>'９月'!M46+'１０月'!F47</f>
        <v>0</v>
      </c>
      <c r="N47" s="570">
        <f>'９月'!N46+'１０月'!G47</f>
        <v>0</v>
      </c>
      <c r="O47" s="570">
        <f>'９月'!O46+'１０月'!H47</f>
        <v>0</v>
      </c>
      <c r="P47" s="570">
        <f>'９月'!P46+'１０月'!I47</f>
        <v>0</v>
      </c>
      <c r="Q47" s="570">
        <f>'９月'!Q46+'１０月'!J47</f>
        <v>0</v>
      </c>
      <c r="R47" s="571">
        <f>'９月'!R46+'１０月'!K47</f>
        <v>0</v>
      </c>
      <c r="S47" s="572"/>
      <c r="T47" s="569">
        <f>'９月'!T46+'１０月'!F47</f>
        <v>0</v>
      </c>
      <c r="U47" s="570">
        <f>'９月'!U46+'１０月'!G47</f>
        <v>0</v>
      </c>
      <c r="V47" s="570">
        <f>'９月'!V46+'１０月'!H47</f>
        <v>0</v>
      </c>
      <c r="W47" s="570">
        <f>'９月'!W46+'１０月'!I47</f>
        <v>0</v>
      </c>
      <c r="X47" s="570">
        <f>'９月'!X46+'１０月'!J47</f>
        <v>0</v>
      </c>
      <c r="Y47" s="571">
        <f>'９月'!Y46+'１０月'!K47</f>
        <v>0</v>
      </c>
      <c r="Z47" s="578"/>
      <c r="AA47" s="1716"/>
      <c r="AB47" s="1755" t="s">
        <v>142</v>
      </c>
      <c r="AC47" s="1704"/>
      <c r="AD47" s="583"/>
      <c r="AE47" s="584"/>
      <c r="AF47" s="584"/>
      <c r="AG47" s="584"/>
      <c r="AH47" s="584"/>
      <c r="AI47" s="584"/>
      <c r="AJ47" s="584"/>
      <c r="AK47" s="584"/>
      <c r="AL47" s="585"/>
      <c r="AM47" s="1756"/>
      <c r="AN47" s="1757"/>
      <c r="AO47" s="573"/>
      <c r="AP47" s="583"/>
      <c r="AQ47" s="584"/>
      <c r="AR47" s="584"/>
      <c r="AS47" s="585"/>
      <c r="AT47" s="573"/>
      <c r="AU47" s="573"/>
      <c r="AV47" s="573"/>
      <c r="AW47" s="1756"/>
      <c r="AX47" s="1757"/>
      <c r="AY47" s="573"/>
    </row>
    <row r="48" spans="2:79" ht="12" customHeight="1">
      <c r="B48" s="586"/>
      <c r="C48" s="586"/>
      <c r="D48" s="586"/>
      <c r="E48" s="586"/>
      <c r="F48" s="586"/>
      <c r="G48" s="586"/>
      <c r="H48" s="586"/>
      <c r="I48" s="586"/>
      <c r="J48" s="586"/>
      <c r="K48" s="587"/>
      <c r="L48" s="587"/>
      <c r="M48" s="587"/>
      <c r="N48" s="587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</row>
    <row r="49" spans="2:12" ht="12" customHeight="1">
      <c r="B49" s="588"/>
      <c r="C49" s="588"/>
      <c r="D49" s="588"/>
      <c r="E49" s="588"/>
      <c r="F49" s="588"/>
      <c r="G49" s="588"/>
      <c r="H49" s="588"/>
      <c r="I49" s="588"/>
      <c r="J49" s="588"/>
      <c r="K49" s="588"/>
      <c r="L49" s="588"/>
    </row>
    <row r="50" spans="2:12" ht="12" customHeight="1"/>
    <row r="51" spans="2:12" ht="12" customHeight="1"/>
    <row r="52" spans="2:12" ht="12" customHeight="1"/>
    <row r="53" spans="2:12" ht="12" customHeight="1"/>
    <row r="54" spans="2:12" ht="12" customHeight="1"/>
    <row r="55" spans="2:12" ht="12" customHeight="1"/>
    <row r="56" spans="2:12" ht="12" customHeight="1"/>
    <row r="57" spans="2:12" ht="12" customHeight="1"/>
    <row r="58" spans="2:12" ht="12" customHeight="1"/>
    <row r="59" spans="2:12" ht="12" customHeight="1"/>
  </sheetData>
  <mergeCells count="120">
    <mergeCell ref="AT15:AY15"/>
    <mergeCell ref="AT16:AY16"/>
    <mergeCell ref="AT23:AY23"/>
    <mergeCell ref="AT17:AY17"/>
    <mergeCell ref="AT26:AY26"/>
    <mergeCell ref="AT10:AY10"/>
    <mergeCell ref="AT24:AY24"/>
    <mergeCell ref="AT19:AY19"/>
    <mergeCell ref="AT8:AY8"/>
    <mergeCell ref="AM44:AN44"/>
    <mergeCell ref="AA39:AA41"/>
    <mergeCell ref="AM39:AN39"/>
    <mergeCell ref="AO37:AO38"/>
    <mergeCell ref="AP37:AS37"/>
    <mergeCell ref="AW47:AX47"/>
    <mergeCell ref="AW41:AX41"/>
    <mergeCell ref="AA42:AA44"/>
    <mergeCell ref="AB42:AC42"/>
    <mergeCell ref="AM42:AN42"/>
    <mergeCell ref="AW42:AX42"/>
    <mergeCell ref="AB47:AC47"/>
    <mergeCell ref="AM47:AN47"/>
    <mergeCell ref="AW39:AX39"/>
    <mergeCell ref="AB40:AC40"/>
    <mergeCell ref="AM40:AN40"/>
    <mergeCell ref="AM45:AN45"/>
    <mergeCell ref="AM41:AN41"/>
    <mergeCell ref="AW40:AX40"/>
    <mergeCell ref="AW43:AX43"/>
    <mergeCell ref="AW44:AX44"/>
    <mergeCell ref="AM46:AN46"/>
    <mergeCell ref="AW46:AX46"/>
    <mergeCell ref="AB46:AC46"/>
    <mergeCell ref="AW45:AX45"/>
    <mergeCell ref="AM43:AN43"/>
    <mergeCell ref="B1:AY1"/>
    <mergeCell ref="D7:P7"/>
    <mergeCell ref="D8:P8"/>
    <mergeCell ref="B2:B3"/>
    <mergeCell ref="C2:C3"/>
    <mergeCell ref="D4:P4"/>
    <mergeCell ref="D2:P3"/>
    <mergeCell ref="AA37:AC38"/>
    <mergeCell ref="D23:P23"/>
    <mergeCell ref="D12:P12"/>
    <mergeCell ref="D6:P6"/>
    <mergeCell ref="D15:P15"/>
    <mergeCell ref="D9:P9"/>
    <mergeCell ref="D20:P20"/>
    <mergeCell ref="D18:P18"/>
    <mergeCell ref="D19:P19"/>
    <mergeCell ref="AT9:AY9"/>
    <mergeCell ref="D14:P14"/>
    <mergeCell ref="AD37:AL37"/>
    <mergeCell ref="AB45:AC45"/>
    <mergeCell ref="AB41:AC41"/>
    <mergeCell ref="D32:P32"/>
    <mergeCell ref="AA45:AA47"/>
    <mergeCell ref="AB39:AC39"/>
    <mergeCell ref="AB44:AC44"/>
    <mergeCell ref="B47:E47"/>
    <mergeCell ref="B37:E37"/>
    <mergeCell ref="D35:P35"/>
    <mergeCell ref="B38:E38"/>
    <mergeCell ref="B40:E40"/>
    <mergeCell ref="B39:E39"/>
    <mergeCell ref="B44:E44"/>
    <mergeCell ref="B45:E45"/>
    <mergeCell ref="B46:E46"/>
    <mergeCell ref="B43:E43"/>
    <mergeCell ref="B41:E41"/>
    <mergeCell ref="B35:C35"/>
    <mergeCell ref="AB43:AC43"/>
    <mergeCell ref="B42:E42"/>
    <mergeCell ref="AT2:AY3"/>
    <mergeCell ref="AT20:AY20"/>
    <mergeCell ref="D22:P22"/>
    <mergeCell ref="D11:P11"/>
    <mergeCell ref="D17:P17"/>
    <mergeCell ref="D30:P30"/>
    <mergeCell ref="D29:P29"/>
    <mergeCell ref="D10:P10"/>
    <mergeCell ref="D13:P13"/>
    <mergeCell ref="AT7:AY7"/>
    <mergeCell ref="D16:P16"/>
    <mergeCell ref="D24:P24"/>
    <mergeCell ref="AT4:AY4"/>
    <mergeCell ref="X2:AC2"/>
    <mergeCell ref="AT6:AY6"/>
    <mergeCell ref="D21:P21"/>
    <mergeCell ref="Q2:Q3"/>
    <mergeCell ref="AT5:AY5"/>
    <mergeCell ref="D5:P5"/>
    <mergeCell ref="AP2:AS2"/>
    <mergeCell ref="R2:W2"/>
    <mergeCell ref="AD2:AI2"/>
    <mergeCell ref="AJ2:AO2"/>
    <mergeCell ref="D26:P26"/>
    <mergeCell ref="D28:P28"/>
    <mergeCell ref="D34:P34"/>
    <mergeCell ref="R35:W35"/>
    <mergeCell ref="D25:P25"/>
    <mergeCell ref="D27:P27"/>
    <mergeCell ref="AM37:AN38"/>
    <mergeCell ref="AY37:AY38"/>
    <mergeCell ref="AU37:AU38"/>
    <mergeCell ref="AT37:AT38"/>
    <mergeCell ref="AT32:AY32"/>
    <mergeCell ref="AT34:AY34"/>
    <mergeCell ref="AT35:AY35"/>
    <mergeCell ref="AT25:AY25"/>
    <mergeCell ref="AT28:AY28"/>
    <mergeCell ref="AT29:AY29"/>
    <mergeCell ref="AT31:AY31"/>
    <mergeCell ref="AW37:AX38"/>
    <mergeCell ref="AV37:AV38"/>
    <mergeCell ref="D31:P31"/>
    <mergeCell ref="D33:P33"/>
    <mergeCell ref="AT30:AY30"/>
    <mergeCell ref="AT27:AY27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A58"/>
  <sheetViews>
    <sheetView topLeftCell="A4" zoomScale="120" zoomScaleNormal="120" workbookViewId="0">
      <selection activeCell="B1" sqref="B1:AY1"/>
    </sheetView>
  </sheetViews>
  <sheetFormatPr defaultColWidth="9" defaultRowHeight="13.2"/>
  <cols>
    <col min="1" max="1" width="0.6640625" style="590" customWidth="1"/>
    <col min="2" max="51" width="2.6640625" style="590" customWidth="1"/>
    <col min="52" max="16384" width="9" style="590"/>
  </cols>
  <sheetData>
    <row r="1" spans="2:52" ht="20.100000000000001" customHeight="1" thickBot="1">
      <c r="B1" s="1321" t="s">
        <v>468</v>
      </c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  <c r="X1" s="1321"/>
      <c r="Y1" s="1321"/>
      <c r="Z1" s="1778"/>
      <c r="AA1" s="1778"/>
      <c r="AB1" s="1778"/>
      <c r="AC1" s="1778"/>
      <c r="AD1" s="1778"/>
      <c r="AE1" s="1778"/>
      <c r="AF1" s="1778"/>
      <c r="AG1" s="1778"/>
      <c r="AH1" s="1778"/>
      <c r="AI1" s="1778"/>
      <c r="AJ1" s="1778"/>
      <c r="AK1" s="1778"/>
      <c r="AL1" s="1778"/>
      <c r="AM1" s="1778"/>
      <c r="AN1" s="1778"/>
      <c r="AO1" s="1778"/>
      <c r="AP1" s="1778"/>
      <c r="AQ1" s="1778"/>
      <c r="AR1" s="1778"/>
      <c r="AS1" s="1778"/>
      <c r="AT1" s="1778"/>
      <c r="AU1" s="1778"/>
      <c r="AV1" s="1778"/>
      <c r="AW1" s="1778"/>
      <c r="AX1" s="1778"/>
      <c r="AY1" s="1778"/>
    </row>
    <row r="2" spans="2:52" s="591" customFormat="1" ht="12" customHeight="1">
      <c r="B2" s="1643" t="s">
        <v>1</v>
      </c>
      <c r="C2" s="1644" t="s">
        <v>2</v>
      </c>
      <c r="D2" s="1631" t="s">
        <v>6</v>
      </c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3"/>
      <c r="Q2" s="1779" t="s">
        <v>276</v>
      </c>
      <c r="R2" s="1631" t="s">
        <v>57</v>
      </c>
      <c r="S2" s="1648"/>
      <c r="T2" s="1648"/>
      <c r="U2" s="1648"/>
      <c r="V2" s="1648"/>
      <c r="W2" s="1649"/>
      <c r="X2" s="1631" t="s">
        <v>211</v>
      </c>
      <c r="Y2" s="1648"/>
      <c r="Z2" s="1648"/>
      <c r="AA2" s="1648"/>
      <c r="AB2" s="1648"/>
      <c r="AC2" s="1649"/>
      <c r="AD2" s="1631" t="s">
        <v>27</v>
      </c>
      <c r="AE2" s="1648"/>
      <c r="AF2" s="1648"/>
      <c r="AG2" s="1648"/>
      <c r="AH2" s="1648"/>
      <c r="AI2" s="1649"/>
      <c r="AJ2" s="1781" t="s">
        <v>139</v>
      </c>
      <c r="AK2" s="1782"/>
      <c r="AL2" s="1782"/>
      <c r="AM2" s="1782"/>
      <c r="AN2" s="1782"/>
      <c r="AO2" s="1783"/>
      <c r="AP2" s="1631" t="s">
        <v>140</v>
      </c>
      <c r="AQ2" s="1648"/>
      <c r="AR2" s="1648"/>
      <c r="AS2" s="1649"/>
      <c r="AT2" s="1784" t="s">
        <v>275</v>
      </c>
      <c r="AU2" s="1784"/>
      <c r="AV2" s="1784"/>
      <c r="AW2" s="1784"/>
      <c r="AX2" s="1784"/>
      <c r="AY2" s="1785"/>
      <c r="AZ2" s="123"/>
    </row>
    <row r="3" spans="2:52" s="591" customFormat="1" ht="12" customHeight="1" thickBot="1">
      <c r="B3" s="1634"/>
      <c r="C3" s="1645"/>
      <c r="D3" s="1634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6"/>
      <c r="Q3" s="1780"/>
      <c r="R3" s="592" t="s">
        <v>28</v>
      </c>
      <c r="S3" s="593" t="s">
        <v>29</v>
      </c>
      <c r="T3" s="593" t="s">
        <v>30</v>
      </c>
      <c r="U3" s="593" t="s">
        <v>31</v>
      </c>
      <c r="V3" s="593" t="s">
        <v>32</v>
      </c>
      <c r="W3" s="594" t="s">
        <v>33</v>
      </c>
      <c r="X3" s="592" t="s">
        <v>8</v>
      </c>
      <c r="Y3" s="593" t="s">
        <v>9</v>
      </c>
      <c r="Z3" s="593" t="s">
        <v>10</v>
      </c>
      <c r="AA3" s="593" t="s">
        <v>11</v>
      </c>
      <c r="AB3" s="593" t="s">
        <v>12</v>
      </c>
      <c r="AC3" s="594" t="s">
        <v>13</v>
      </c>
      <c r="AD3" s="592" t="s">
        <v>8</v>
      </c>
      <c r="AE3" s="593" t="s">
        <v>9</v>
      </c>
      <c r="AF3" s="593" t="s">
        <v>10</v>
      </c>
      <c r="AG3" s="593" t="s">
        <v>11</v>
      </c>
      <c r="AH3" s="593" t="s">
        <v>12</v>
      </c>
      <c r="AI3" s="594" t="s">
        <v>13</v>
      </c>
      <c r="AJ3" s="592" t="s">
        <v>8</v>
      </c>
      <c r="AK3" s="593" t="s">
        <v>9</v>
      </c>
      <c r="AL3" s="593" t="s">
        <v>10</v>
      </c>
      <c r="AM3" s="593" t="s">
        <v>11</v>
      </c>
      <c r="AN3" s="593" t="s">
        <v>12</v>
      </c>
      <c r="AO3" s="594" t="s">
        <v>13</v>
      </c>
      <c r="AP3" s="592"/>
      <c r="AQ3" s="593" t="s">
        <v>11</v>
      </c>
      <c r="AR3" s="593" t="s">
        <v>12</v>
      </c>
      <c r="AS3" s="594" t="s">
        <v>13</v>
      </c>
      <c r="AT3" s="1786"/>
      <c r="AU3" s="1786"/>
      <c r="AV3" s="1786"/>
      <c r="AW3" s="1786"/>
      <c r="AX3" s="1786"/>
      <c r="AY3" s="1787"/>
      <c r="AZ3" s="123"/>
    </row>
    <row r="4" spans="2:52" ht="12" customHeight="1">
      <c r="B4" s="866">
        <f>スクールカレンダー!V13</f>
        <v>1</v>
      </c>
      <c r="C4" s="867" t="str">
        <f>スクールカレンダー!W13</f>
        <v>日</v>
      </c>
      <c r="D4" s="1505" t="str">
        <f>IF(スクールカレンダー!X13="","",スクールカレンダー!X13)</f>
        <v/>
      </c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7"/>
      <c r="Q4" s="851"/>
      <c r="R4" s="852"/>
      <c r="S4" s="853"/>
      <c r="T4" s="853"/>
      <c r="U4" s="853"/>
      <c r="V4" s="853"/>
      <c r="W4" s="854"/>
      <c r="X4" s="852"/>
      <c r="Y4" s="853"/>
      <c r="Z4" s="853"/>
      <c r="AA4" s="853"/>
      <c r="AB4" s="853"/>
      <c r="AC4" s="854"/>
      <c r="AD4" s="852"/>
      <c r="AE4" s="853"/>
      <c r="AF4" s="853"/>
      <c r="AG4" s="853"/>
      <c r="AH4" s="853"/>
      <c r="AI4" s="854"/>
      <c r="AJ4" s="852"/>
      <c r="AK4" s="853"/>
      <c r="AL4" s="853"/>
      <c r="AM4" s="853"/>
      <c r="AN4" s="853"/>
      <c r="AO4" s="854"/>
      <c r="AP4" s="852"/>
      <c r="AQ4" s="853"/>
      <c r="AR4" s="853"/>
      <c r="AS4" s="854"/>
      <c r="AT4" s="912"/>
      <c r="AU4" s="912"/>
      <c r="AV4" s="912"/>
      <c r="AW4" s="912"/>
      <c r="AX4" s="912"/>
      <c r="AY4" s="913"/>
      <c r="AZ4" s="114"/>
    </row>
    <row r="5" spans="2:52" ht="12" customHeight="1">
      <c r="B5" s="397">
        <f>スクールカレンダー!V14</f>
        <v>2</v>
      </c>
      <c r="C5" s="399" t="str">
        <f>スクールカレンダー!W14</f>
        <v>月</v>
      </c>
      <c r="D5" s="1510" t="str">
        <f>IF(スクールカレンダー!X14="","",スクールカレンダー!X14)</f>
        <v>朝会   教育相談（５時間）
 安全点検日</v>
      </c>
      <c r="E5" s="1511"/>
      <c r="F5" s="1511"/>
      <c r="G5" s="1511"/>
      <c r="H5" s="1511"/>
      <c r="I5" s="1511"/>
      <c r="J5" s="1511"/>
      <c r="K5" s="1511"/>
      <c r="L5" s="1511"/>
      <c r="M5" s="1511"/>
      <c r="N5" s="1511"/>
      <c r="O5" s="1511"/>
      <c r="P5" s="1512"/>
      <c r="Q5" s="385" t="s">
        <v>419</v>
      </c>
      <c r="R5" s="387" t="s">
        <v>420</v>
      </c>
      <c r="S5" s="127" t="s">
        <v>422</v>
      </c>
      <c r="T5" s="127" t="s">
        <v>422</v>
      </c>
      <c r="U5" s="127" t="s">
        <v>422</v>
      </c>
      <c r="V5" s="127" t="s">
        <v>422</v>
      </c>
      <c r="W5" s="388"/>
      <c r="X5" s="387">
        <v>5</v>
      </c>
      <c r="Y5" s="127">
        <v>5</v>
      </c>
      <c r="Z5" s="127">
        <v>5</v>
      </c>
      <c r="AA5" s="127">
        <v>5</v>
      </c>
      <c r="AB5" s="127">
        <v>5</v>
      </c>
      <c r="AC5" s="127">
        <v>5</v>
      </c>
      <c r="AD5" s="387"/>
      <c r="AE5" s="127"/>
      <c r="AF5" s="127"/>
      <c r="AG5" s="127"/>
      <c r="AH5" s="127"/>
      <c r="AI5" s="389"/>
      <c r="AJ5" s="387"/>
      <c r="AK5" s="127"/>
      <c r="AL5" s="127"/>
      <c r="AM5" s="127"/>
      <c r="AN5" s="127"/>
      <c r="AO5" s="389"/>
      <c r="AP5" s="387"/>
      <c r="AQ5" s="127"/>
      <c r="AR5" s="127"/>
      <c r="AS5" s="389"/>
      <c r="AT5" s="837"/>
      <c r="AU5" s="837"/>
      <c r="AV5" s="837"/>
      <c r="AW5" s="837"/>
      <c r="AX5" s="837"/>
      <c r="AY5" s="838"/>
      <c r="AZ5" s="114"/>
    </row>
    <row r="6" spans="2:52" ht="12" customHeight="1">
      <c r="B6" s="866">
        <f>スクールカレンダー!V15</f>
        <v>3</v>
      </c>
      <c r="C6" s="867" t="str">
        <f>スクールカレンダー!W15</f>
        <v>火</v>
      </c>
      <c r="D6" s="1505" t="str">
        <f>IF(スクールカレンダー!X15="","",スクールカレンダー!X15)</f>
        <v>文化の日</v>
      </c>
      <c r="E6" s="1506"/>
      <c r="F6" s="1506"/>
      <c r="G6" s="1506"/>
      <c r="H6" s="1506"/>
      <c r="I6" s="1506"/>
      <c r="J6" s="1506"/>
      <c r="K6" s="1506"/>
      <c r="L6" s="1506"/>
      <c r="M6" s="1506"/>
      <c r="N6" s="1506"/>
      <c r="O6" s="1506"/>
      <c r="P6" s="1507"/>
      <c r="Q6" s="851"/>
      <c r="R6" s="852"/>
      <c r="S6" s="853"/>
      <c r="T6" s="853"/>
      <c r="U6" s="853"/>
      <c r="V6" s="853"/>
      <c r="W6" s="855"/>
      <c r="X6" s="852"/>
      <c r="Y6" s="853"/>
      <c r="Z6" s="853"/>
      <c r="AA6" s="853"/>
      <c r="AB6" s="853"/>
      <c r="AC6" s="854"/>
      <c r="AD6" s="852"/>
      <c r="AE6" s="853"/>
      <c r="AF6" s="853"/>
      <c r="AG6" s="853"/>
      <c r="AH6" s="853"/>
      <c r="AI6" s="854"/>
      <c r="AJ6" s="852"/>
      <c r="AK6" s="853"/>
      <c r="AL6" s="853"/>
      <c r="AM6" s="853"/>
      <c r="AN6" s="853"/>
      <c r="AO6" s="854"/>
      <c r="AP6" s="852"/>
      <c r="AQ6" s="853"/>
      <c r="AR6" s="853"/>
      <c r="AS6" s="854"/>
      <c r="AT6" s="923"/>
      <c r="AU6" s="923"/>
      <c r="AV6" s="923"/>
      <c r="AW6" s="923"/>
      <c r="AX6" s="923"/>
      <c r="AY6" s="924"/>
      <c r="AZ6" s="114"/>
    </row>
    <row r="7" spans="2:52" ht="12" customHeight="1">
      <c r="B7" s="510">
        <f>スクールカレンダー!V16</f>
        <v>4</v>
      </c>
      <c r="C7" s="525" t="str">
        <f>スクールカレンダー!W16</f>
        <v>水</v>
      </c>
      <c r="D7" s="1500" t="str">
        <f>IF(スクールカレンダー!X16="","",スクールカレンダー!X16)</f>
        <v xml:space="preserve">教育相談〈5時間〉
チャレンジタイム   </v>
      </c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2"/>
      <c r="Q7" s="512" t="s">
        <v>23</v>
      </c>
      <c r="R7" s="513" t="s">
        <v>62</v>
      </c>
      <c r="S7" s="514" t="s">
        <v>62</v>
      </c>
      <c r="T7" s="514" t="s">
        <v>62</v>
      </c>
      <c r="U7" s="514" t="s">
        <v>62</v>
      </c>
      <c r="V7" s="514" t="s">
        <v>62</v>
      </c>
      <c r="W7" s="518"/>
      <c r="X7" s="513">
        <v>5</v>
      </c>
      <c r="Y7" s="514">
        <v>5</v>
      </c>
      <c r="Z7" s="514">
        <v>5</v>
      </c>
      <c r="AA7" s="514">
        <v>5</v>
      </c>
      <c r="AB7" s="514">
        <v>5</v>
      </c>
      <c r="AC7" s="515">
        <v>5</v>
      </c>
      <c r="AD7" s="513"/>
      <c r="AE7" s="514"/>
      <c r="AF7" s="514"/>
      <c r="AG7" s="514"/>
      <c r="AH7" s="514"/>
      <c r="AI7" s="515"/>
      <c r="AJ7" s="513"/>
      <c r="AK7" s="514"/>
      <c r="AL7" s="514"/>
      <c r="AM7" s="514"/>
      <c r="AN7" s="514"/>
      <c r="AO7" s="515"/>
      <c r="AP7" s="513"/>
      <c r="AQ7" s="514"/>
      <c r="AR7" s="514"/>
      <c r="AS7" s="515"/>
      <c r="AT7" s="693"/>
      <c r="AU7" s="693"/>
      <c r="AV7" s="693"/>
      <c r="AW7" s="693"/>
      <c r="AX7" s="693"/>
      <c r="AY7" s="694"/>
      <c r="AZ7" s="114"/>
    </row>
    <row r="8" spans="2:52" ht="12" customHeight="1">
      <c r="B8" s="510">
        <f>スクールカレンダー!V17</f>
        <v>5</v>
      </c>
      <c r="C8" s="525" t="str">
        <f>スクールカレンダー!W17</f>
        <v>木</v>
      </c>
      <c r="D8" s="1500" t="str">
        <f>IF(スクールカレンダー!X17="","",スクールカレンダー!X17)</f>
        <v>教育相談（５時間）</v>
      </c>
      <c r="E8" s="1501"/>
      <c r="F8" s="1501"/>
      <c r="G8" s="1501"/>
      <c r="H8" s="1501"/>
      <c r="I8" s="1501"/>
      <c r="J8" s="1501"/>
      <c r="K8" s="1501"/>
      <c r="L8" s="1501"/>
      <c r="M8" s="1501"/>
      <c r="N8" s="1501"/>
      <c r="O8" s="1501"/>
      <c r="P8" s="1502"/>
      <c r="Q8" s="512" t="s">
        <v>23</v>
      </c>
      <c r="R8" s="513" t="s">
        <v>62</v>
      </c>
      <c r="S8" s="514" t="s">
        <v>62</v>
      </c>
      <c r="T8" s="514" t="s">
        <v>62</v>
      </c>
      <c r="U8" s="514" t="s">
        <v>62</v>
      </c>
      <c r="V8" s="514" t="s">
        <v>62</v>
      </c>
      <c r="W8" s="518"/>
      <c r="X8" s="513">
        <v>5</v>
      </c>
      <c r="Y8" s="514">
        <v>5</v>
      </c>
      <c r="Z8" s="514">
        <v>5</v>
      </c>
      <c r="AA8" s="514">
        <v>5</v>
      </c>
      <c r="AB8" s="514">
        <v>5</v>
      </c>
      <c r="AC8" s="515">
        <v>5</v>
      </c>
      <c r="AD8" s="513"/>
      <c r="AE8" s="514"/>
      <c r="AF8" s="514"/>
      <c r="AG8" s="514"/>
      <c r="AH8" s="514"/>
      <c r="AI8" s="515"/>
      <c r="AJ8" s="513"/>
      <c r="AK8" s="514"/>
      <c r="AL8" s="514"/>
      <c r="AM8" s="514"/>
      <c r="AN8" s="514"/>
      <c r="AO8" s="515"/>
      <c r="AP8" s="513"/>
      <c r="AQ8" s="514"/>
      <c r="AR8" s="514"/>
      <c r="AS8" s="515"/>
      <c r="AT8" s="693"/>
      <c r="AU8" s="693"/>
      <c r="AV8" s="693"/>
      <c r="AW8" s="693"/>
      <c r="AX8" s="693"/>
      <c r="AY8" s="694"/>
      <c r="AZ8" s="114"/>
    </row>
    <row r="9" spans="2:52" ht="12" customHeight="1">
      <c r="B9" s="510">
        <f>スクールカレンダー!V18</f>
        <v>6</v>
      </c>
      <c r="C9" s="525" t="str">
        <f>スクールカレンダー!W18</f>
        <v>金</v>
      </c>
      <c r="D9" s="1500" t="str">
        <f>IF(スクールカレンダー!X18="","",スクールカレンダー!X18)</f>
        <v>ＡＬＴ
教育相談（５時間）</v>
      </c>
      <c r="E9" s="1501"/>
      <c r="F9" s="1501"/>
      <c r="G9" s="1501"/>
      <c r="H9" s="1501"/>
      <c r="I9" s="1501"/>
      <c r="J9" s="1501"/>
      <c r="K9" s="1501"/>
      <c r="L9" s="1501"/>
      <c r="M9" s="1501"/>
      <c r="N9" s="1501"/>
      <c r="O9" s="1501"/>
      <c r="P9" s="1502"/>
      <c r="Q9" s="512" t="s">
        <v>23</v>
      </c>
      <c r="R9" s="513" t="s">
        <v>62</v>
      </c>
      <c r="S9" s="514" t="s">
        <v>62</v>
      </c>
      <c r="T9" s="514" t="s">
        <v>62</v>
      </c>
      <c r="U9" s="514" t="s">
        <v>62</v>
      </c>
      <c r="V9" s="514" t="s">
        <v>62</v>
      </c>
      <c r="W9" s="518"/>
      <c r="X9" s="513">
        <v>5</v>
      </c>
      <c r="Y9" s="514">
        <v>5</v>
      </c>
      <c r="Z9" s="514">
        <v>5</v>
      </c>
      <c r="AA9" s="514">
        <v>5</v>
      </c>
      <c r="AB9" s="514">
        <v>5</v>
      </c>
      <c r="AC9" s="515">
        <v>5</v>
      </c>
      <c r="AD9" s="513"/>
      <c r="AE9" s="514"/>
      <c r="AF9" s="514"/>
      <c r="AG9" s="514"/>
      <c r="AH9" s="514"/>
      <c r="AI9" s="515"/>
      <c r="AJ9" s="513"/>
      <c r="AK9" s="514"/>
      <c r="AL9" s="514"/>
      <c r="AM9" s="514"/>
      <c r="AN9" s="514"/>
      <c r="AO9" s="515"/>
      <c r="AP9" s="513"/>
      <c r="AQ9" s="514"/>
      <c r="AR9" s="514"/>
      <c r="AS9" s="515"/>
      <c r="AT9" s="693"/>
      <c r="AU9" s="693"/>
      <c r="AV9" s="693"/>
      <c r="AW9" s="693"/>
      <c r="AX9" s="693"/>
      <c r="AY9" s="694"/>
      <c r="AZ9" s="114"/>
    </row>
    <row r="10" spans="2:52" ht="12" customHeight="1">
      <c r="B10" s="866">
        <f>スクールカレンダー!V19</f>
        <v>7</v>
      </c>
      <c r="C10" s="867" t="str">
        <f>スクールカレンダー!W19</f>
        <v>土</v>
      </c>
      <c r="D10" s="1505" t="str">
        <f>IF(スクールカレンダー!X19="","",スクールカレンダー!X19)</f>
        <v/>
      </c>
      <c r="E10" s="1506"/>
      <c r="F10" s="1506"/>
      <c r="G10" s="1506"/>
      <c r="H10" s="1506"/>
      <c r="I10" s="1506"/>
      <c r="J10" s="1506"/>
      <c r="K10" s="1506"/>
      <c r="L10" s="1506"/>
      <c r="M10" s="1506"/>
      <c r="N10" s="1506"/>
      <c r="O10" s="1506"/>
      <c r="P10" s="1507"/>
      <c r="Q10" s="851"/>
      <c r="R10" s="852"/>
      <c r="S10" s="853"/>
      <c r="T10" s="853"/>
      <c r="U10" s="853"/>
      <c r="V10" s="853"/>
      <c r="W10" s="854"/>
      <c r="X10" s="852"/>
      <c r="Y10" s="853"/>
      <c r="Z10" s="853"/>
      <c r="AA10" s="853"/>
      <c r="AB10" s="853"/>
      <c r="AC10" s="853"/>
      <c r="AD10" s="852"/>
      <c r="AE10" s="853"/>
      <c r="AF10" s="853"/>
      <c r="AG10" s="853"/>
      <c r="AH10" s="853"/>
      <c r="AI10" s="854"/>
      <c r="AJ10" s="852"/>
      <c r="AK10" s="853"/>
      <c r="AL10" s="853"/>
      <c r="AM10" s="853"/>
      <c r="AN10" s="853"/>
      <c r="AO10" s="854"/>
      <c r="AP10" s="852"/>
      <c r="AQ10" s="853"/>
      <c r="AR10" s="853"/>
      <c r="AS10" s="854"/>
      <c r="AT10" s="1397"/>
      <c r="AU10" s="1398"/>
      <c r="AV10" s="1398"/>
      <c r="AW10" s="1398"/>
      <c r="AX10" s="1398"/>
      <c r="AY10" s="1399"/>
      <c r="AZ10" s="114"/>
    </row>
    <row r="11" spans="2:52" ht="12" customHeight="1">
      <c r="B11" s="866">
        <f>スクールカレンダー!V20</f>
        <v>8</v>
      </c>
      <c r="C11" s="867" t="str">
        <f>スクールカレンダー!W20</f>
        <v>日</v>
      </c>
      <c r="D11" s="1505" t="str">
        <f>IF(スクールカレンダー!X20="","",スクールカレンダー!X20)</f>
        <v/>
      </c>
      <c r="E11" s="1506"/>
      <c r="F11" s="1506"/>
      <c r="G11" s="1506"/>
      <c r="H11" s="1506"/>
      <c r="I11" s="1506"/>
      <c r="J11" s="1506"/>
      <c r="K11" s="1506"/>
      <c r="L11" s="1506"/>
      <c r="M11" s="1506"/>
      <c r="N11" s="1506"/>
      <c r="O11" s="1506"/>
      <c r="P11" s="1507"/>
      <c r="Q11" s="851"/>
      <c r="R11" s="852"/>
      <c r="S11" s="853"/>
      <c r="T11" s="853"/>
      <c r="U11" s="853"/>
      <c r="V11" s="853"/>
      <c r="W11" s="854"/>
      <c r="X11" s="852"/>
      <c r="Y11" s="853"/>
      <c r="Z11" s="853"/>
      <c r="AA11" s="853"/>
      <c r="AB11" s="853"/>
      <c r="AC11" s="854"/>
      <c r="AD11" s="852"/>
      <c r="AE11" s="853"/>
      <c r="AF11" s="853"/>
      <c r="AG11" s="853"/>
      <c r="AH11" s="853"/>
      <c r="AI11" s="854"/>
      <c r="AJ11" s="852"/>
      <c r="AK11" s="853"/>
      <c r="AL11" s="853"/>
      <c r="AM11" s="853"/>
      <c r="AN11" s="853"/>
      <c r="AO11" s="854"/>
      <c r="AP11" s="852"/>
      <c r="AQ11" s="853"/>
      <c r="AR11" s="853"/>
      <c r="AS11" s="854"/>
      <c r="AT11" s="912"/>
      <c r="AU11" s="912"/>
      <c r="AV11" s="912"/>
      <c r="AW11" s="912"/>
      <c r="AX11" s="912"/>
      <c r="AY11" s="913"/>
      <c r="AZ11" s="114"/>
    </row>
    <row r="12" spans="2:52" ht="12" customHeight="1">
      <c r="B12" s="397">
        <f>スクールカレンダー!V21</f>
        <v>9</v>
      </c>
      <c r="C12" s="399" t="str">
        <f>スクールカレンダー!W21</f>
        <v>月</v>
      </c>
      <c r="D12" s="1510" t="str">
        <f>IF(スクールカレンダー!X21="","",スクールカレンダー!X21)</f>
        <v/>
      </c>
      <c r="E12" s="1511"/>
      <c r="F12" s="1511"/>
      <c r="G12" s="1511"/>
      <c r="H12" s="1511"/>
      <c r="I12" s="1511"/>
      <c r="J12" s="1511"/>
      <c r="K12" s="1511"/>
      <c r="L12" s="1511"/>
      <c r="M12" s="1511"/>
      <c r="N12" s="1511"/>
      <c r="O12" s="1511"/>
      <c r="P12" s="1512"/>
      <c r="Q12" s="385" t="s">
        <v>419</v>
      </c>
      <c r="R12" s="387" t="s">
        <v>420</v>
      </c>
      <c r="S12" s="127" t="s">
        <v>422</v>
      </c>
      <c r="T12" s="127" t="s">
        <v>422</v>
      </c>
      <c r="U12" s="127" t="s">
        <v>422</v>
      </c>
      <c r="V12" s="127" t="s">
        <v>422</v>
      </c>
      <c r="W12" s="127" t="s">
        <v>422</v>
      </c>
      <c r="X12" s="387">
        <v>5</v>
      </c>
      <c r="Y12" s="127">
        <v>5</v>
      </c>
      <c r="Z12" s="127">
        <v>6</v>
      </c>
      <c r="AA12" s="127">
        <v>6</v>
      </c>
      <c r="AB12" s="127">
        <v>6</v>
      </c>
      <c r="AC12" s="127">
        <v>6</v>
      </c>
      <c r="AD12" s="387"/>
      <c r="AE12" s="127"/>
      <c r="AF12" s="127"/>
      <c r="AG12" s="127"/>
      <c r="AH12" s="127"/>
      <c r="AI12" s="389"/>
      <c r="AJ12" s="387"/>
      <c r="AK12" s="127"/>
      <c r="AL12" s="127"/>
      <c r="AM12" s="127"/>
      <c r="AN12" s="127"/>
      <c r="AO12" s="389"/>
      <c r="AP12" s="387"/>
      <c r="AQ12" s="127"/>
      <c r="AR12" s="127"/>
      <c r="AS12" s="389"/>
      <c r="AT12" s="837"/>
      <c r="AU12" s="837"/>
      <c r="AV12" s="837"/>
      <c r="AW12" s="837"/>
      <c r="AX12" s="837"/>
      <c r="AY12" s="838"/>
      <c r="AZ12" s="114"/>
    </row>
    <row r="13" spans="2:52" ht="12" customHeight="1">
      <c r="B13" s="510">
        <f>スクールカレンダー!V22</f>
        <v>10</v>
      </c>
      <c r="C13" s="525" t="str">
        <f>スクールカレンダー!W22</f>
        <v>火</v>
      </c>
      <c r="D13" s="1500" t="str">
        <f>IF(スクールカレンダー!X22="","",スクールカレンダー!X22)</f>
        <v>ALT
カーリング研修〈特別日課〉</v>
      </c>
      <c r="E13" s="1501"/>
      <c r="F13" s="1501"/>
      <c r="G13" s="1501"/>
      <c r="H13" s="1501"/>
      <c r="I13" s="1501"/>
      <c r="J13" s="1501"/>
      <c r="K13" s="1501"/>
      <c r="L13" s="1501"/>
      <c r="M13" s="1501"/>
      <c r="N13" s="1501"/>
      <c r="O13" s="1501"/>
      <c r="P13" s="1502"/>
      <c r="Q13" s="512" t="s">
        <v>23</v>
      </c>
      <c r="R13" s="513" t="s">
        <v>62</v>
      </c>
      <c r="S13" s="514" t="s">
        <v>62</v>
      </c>
      <c r="T13" s="514" t="s">
        <v>62</v>
      </c>
      <c r="U13" s="514" t="s">
        <v>62</v>
      </c>
      <c r="V13" s="514" t="s">
        <v>62</v>
      </c>
      <c r="W13" s="515" t="s">
        <v>359</v>
      </c>
      <c r="X13" s="513">
        <v>5</v>
      </c>
      <c r="Y13" s="514">
        <v>5</v>
      </c>
      <c r="Z13" s="514">
        <v>5</v>
      </c>
      <c r="AA13" s="514">
        <v>6</v>
      </c>
      <c r="AB13" s="514">
        <v>6</v>
      </c>
      <c r="AC13" s="514">
        <v>6</v>
      </c>
      <c r="AD13" s="513"/>
      <c r="AE13" s="514"/>
      <c r="AF13" s="514"/>
      <c r="AG13" s="514"/>
      <c r="AH13" s="514"/>
      <c r="AI13" s="515"/>
      <c r="AJ13" s="513"/>
      <c r="AK13" s="514"/>
      <c r="AL13" s="514"/>
      <c r="AM13" s="514"/>
      <c r="AN13" s="514"/>
      <c r="AO13" s="515"/>
      <c r="AP13" s="513"/>
      <c r="AQ13" s="514"/>
      <c r="AR13" s="514"/>
      <c r="AS13" s="515"/>
      <c r="AT13" s="693"/>
      <c r="AU13" s="693"/>
      <c r="AV13" s="693"/>
      <c r="AW13" s="693"/>
      <c r="AX13" s="693"/>
      <c r="AY13" s="694"/>
      <c r="AZ13" s="114"/>
    </row>
    <row r="14" spans="2:52" ht="12" customHeight="1">
      <c r="B14" s="510">
        <f>スクールカレンダー!V23</f>
        <v>11</v>
      </c>
      <c r="C14" s="525" t="str">
        <f>スクールカレンダー!W23</f>
        <v>水</v>
      </c>
      <c r="D14" s="1500" t="str">
        <f>IF(スクールカレンダー!X23="","",スクールカレンダー!X23)</f>
        <v xml:space="preserve">職員会議⑭　出前学芸会　　チャレンジタイム   </v>
      </c>
      <c r="E14" s="1501"/>
      <c r="F14" s="1501"/>
      <c r="G14" s="1501"/>
      <c r="H14" s="1501"/>
      <c r="I14" s="1501"/>
      <c r="J14" s="1501"/>
      <c r="K14" s="1501"/>
      <c r="L14" s="1501"/>
      <c r="M14" s="1501"/>
      <c r="N14" s="1501"/>
      <c r="O14" s="1501"/>
      <c r="P14" s="1502"/>
      <c r="Q14" s="512" t="s">
        <v>23</v>
      </c>
      <c r="R14" s="513" t="s">
        <v>62</v>
      </c>
      <c r="S14" s="514" t="s">
        <v>62</v>
      </c>
      <c r="T14" s="514" t="s">
        <v>62</v>
      </c>
      <c r="U14" s="514" t="s">
        <v>62</v>
      </c>
      <c r="V14" s="514" t="s">
        <v>62</v>
      </c>
      <c r="W14" s="518"/>
      <c r="X14" s="513">
        <v>3</v>
      </c>
      <c r="Y14" s="514">
        <v>3</v>
      </c>
      <c r="Z14" s="514">
        <v>5</v>
      </c>
      <c r="AA14" s="514">
        <v>5</v>
      </c>
      <c r="AB14" s="514">
        <v>5</v>
      </c>
      <c r="AC14" s="514">
        <v>5</v>
      </c>
      <c r="AD14" s="513">
        <v>2</v>
      </c>
      <c r="AE14" s="514">
        <v>2</v>
      </c>
      <c r="AF14" s="514"/>
      <c r="AG14" s="514"/>
      <c r="AH14" s="514"/>
      <c r="AI14" s="515"/>
      <c r="AJ14" s="513"/>
      <c r="AK14" s="514"/>
      <c r="AL14" s="514"/>
      <c r="AM14" s="514"/>
      <c r="AN14" s="514"/>
      <c r="AO14" s="515"/>
      <c r="AP14" s="513"/>
      <c r="AQ14" s="514"/>
      <c r="AR14" s="514"/>
      <c r="AS14" s="515"/>
      <c r="AT14" s="1400" t="s">
        <v>443</v>
      </c>
      <c r="AU14" s="1401"/>
      <c r="AV14" s="1401"/>
      <c r="AW14" s="1401"/>
      <c r="AX14" s="1401"/>
      <c r="AY14" s="1402"/>
      <c r="AZ14" s="114"/>
    </row>
    <row r="15" spans="2:52" ht="12" customHeight="1">
      <c r="B15" s="510">
        <f>スクールカレンダー!V24</f>
        <v>12</v>
      </c>
      <c r="C15" s="525" t="str">
        <f>スクールカレンダー!W24</f>
        <v>木</v>
      </c>
      <c r="D15" s="1500" t="str">
        <f>IF(スクールカレンダー!X24="","",スクールカレンダー!X24)</f>
        <v>委員会後③　　</v>
      </c>
      <c r="E15" s="1501"/>
      <c r="F15" s="1501"/>
      <c r="G15" s="1501"/>
      <c r="H15" s="1501"/>
      <c r="I15" s="1501"/>
      <c r="J15" s="1501"/>
      <c r="K15" s="1501"/>
      <c r="L15" s="1501"/>
      <c r="M15" s="1501"/>
      <c r="N15" s="1501"/>
      <c r="O15" s="1501"/>
      <c r="P15" s="1502"/>
      <c r="Q15" s="512" t="s">
        <v>23</v>
      </c>
      <c r="R15" s="513" t="s">
        <v>62</v>
      </c>
      <c r="S15" s="514" t="s">
        <v>62</v>
      </c>
      <c r="T15" s="514" t="s">
        <v>62</v>
      </c>
      <c r="U15" s="514" t="s">
        <v>62</v>
      </c>
      <c r="V15" s="514" t="s">
        <v>62</v>
      </c>
      <c r="W15" s="515" t="s">
        <v>413</v>
      </c>
      <c r="X15" s="513">
        <v>5</v>
      </c>
      <c r="Y15" s="514">
        <v>5</v>
      </c>
      <c r="Z15" s="514">
        <v>5</v>
      </c>
      <c r="AA15" s="514">
        <v>5</v>
      </c>
      <c r="AB15" s="514">
        <v>5</v>
      </c>
      <c r="AC15" s="514">
        <v>5</v>
      </c>
      <c r="AD15" s="513"/>
      <c r="AE15" s="514"/>
      <c r="AF15" s="514"/>
      <c r="AG15" s="514"/>
      <c r="AH15" s="514"/>
      <c r="AI15" s="515"/>
      <c r="AJ15" s="513"/>
      <c r="AK15" s="514"/>
      <c r="AL15" s="514"/>
      <c r="AM15" s="514">
        <v>1</v>
      </c>
      <c r="AN15" s="514">
        <v>1</v>
      </c>
      <c r="AO15" s="515">
        <v>1</v>
      </c>
      <c r="AP15" s="513"/>
      <c r="AQ15" s="514"/>
      <c r="AR15" s="514"/>
      <c r="AS15" s="515"/>
      <c r="AT15" s="1400"/>
      <c r="AU15" s="1401"/>
      <c r="AV15" s="1401"/>
      <c r="AW15" s="1401"/>
      <c r="AX15" s="1401"/>
      <c r="AY15" s="1402"/>
      <c r="AZ15" s="114"/>
    </row>
    <row r="16" spans="2:52" ht="12" customHeight="1">
      <c r="B16" s="510">
        <f>スクールカレンダー!V25</f>
        <v>13</v>
      </c>
      <c r="C16" s="525" t="str">
        <f>スクールカレンダー!W25</f>
        <v>金</v>
      </c>
      <c r="D16" s="1500" t="str">
        <f>IF(スクールカレンダー!X25="","",スクールカレンダー!X25)</f>
        <v>巡回小劇場
小中学生作品展片付け</v>
      </c>
      <c r="E16" s="1501"/>
      <c r="F16" s="1501"/>
      <c r="G16" s="1501"/>
      <c r="H16" s="1501"/>
      <c r="I16" s="1501"/>
      <c r="J16" s="1501"/>
      <c r="K16" s="1501"/>
      <c r="L16" s="1501"/>
      <c r="M16" s="1501"/>
      <c r="N16" s="1501"/>
      <c r="O16" s="1501"/>
      <c r="P16" s="1502"/>
      <c r="Q16" s="512" t="s">
        <v>23</v>
      </c>
      <c r="R16" s="513" t="s">
        <v>62</v>
      </c>
      <c r="S16" s="514" t="s">
        <v>62</v>
      </c>
      <c r="T16" s="514" t="s">
        <v>62</v>
      </c>
      <c r="U16" s="514" t="s">
        <v>62</v>
      </c>
      <c r="V16" s="514" t="s">
        <v>62</v>
      </c>
      <c r="W16" s="515" t="s">
        <v>62</v>
      </c>
      <c r="X16" s="513">
        <v>4</v>
      </c>
      <c r="Y16" s="514">
        <v>4</v>
      </c>
      <c r="Z16" s="514">
        <v>4</v>
      </c>
      <c r="AA16" s="514">
        <v>4</v>
      </c>
      <c r="AB16" s="514">
        <v>4</v>
      </c>
      <c r="AC16" s="514">
        <v>4</v>
      </c>
      <c r="AD16" s="513">
        <v>2</v>
      </c>
      <c r="AE16" s="514">
        <v>2</v>
      </c>
      <c r="AF16" s="514">
        <v>2</v>
      </c>
      <c r="AG16" s="514">
        <v>2</v>
      </c>
      <c r="AH16" s="514">
        <v>2</v>
      </c>
      <c r="AI16" s="515">
        <v>2</v>
      </c>
      <c r="AJ16" s="513"/>
      <c r="AK16" s="514"/>
      <c r="AL16" s="514"/>
      <c r="AM16" s="514"/>
      <c r="AN16" s="514"/>
      <c r="AO16" s="515"/>
      <c r="AP16" s="513"/>
      <c r="AQ16" s="514"/>
      <c r="AR16" s="514"/>
      <c r="AS16" s="515"/>
      <c r="AT16" s="1400" t="s">
        <v>636</v>
      </c>
      <c r="AU16" s="1401"/>
      <c r="AV16" s="1401"/>
      <c r="AW16" s="1401"/>
      <c r="AX16" s="1401"/>
      <c r="AY16" s="1402"/>
      <c r="AZ16" s="114"/>
    </row>
    <row r="17" spans="2:52" ht="12" customHeight="1">
      <c r="B17" s="879">
        <f>スクールカレンダー!V26</f>
        <v>14</v>
      </c>
      <c r="C17" s="880" t="str">
        <f>スクールカレンダー!W26</f>
        <v>土</v>
      </c>
      <c r="D17" s="1584" t="str">
        <f>IF(スクールカレンダー!X26="","",スクールカレンダー!X26)</f>
        <v>土曜授業
全校道徳</v>
      </c>
      <c r="E17" s="1585"/>
      <c r="F17" s="1585"/>
      <c r="G17" s="1585"/>
      <c r="H17" s="1585"/>
      <c r="I17" s="1585"/>
      <c r="J17" s="1585"/>
      <c r="K17" s="1585"/>
      <c r="L17" s="1585"/>
      <c r="M17" s="1585"/>
      <c r="N17" s="1585"/>
      <c r="O17" s="1585"/>
      <c r="P17" s="1797"/>
      <c r="Q17" s="908"/>
      <c r="R17" s="856" t="s">
        <v>62</v>
      </c>
      <c r="S17" s="857" t="s">
        <v>62</v>
      </c>
      <c r="T17" s="857" t="s">
        <v>62</v>
      </c>
      <c r="U17" s="858"/>
      <c r="V17" s="858"/>
      <c r="W17" s="859"/>
      <c r="X17" s="856">
        <v>3</v>
      </c>
      <c r="Y17" s="857">
        <v>3</v>
      </c>
      <c r="Z17" s="857">
        <v>3</v>
      </c>
      <c r="AA17" s="857">
        <v>3</v>
      </c>
      <c r="AB17" s="857">
        <v>3</v>
      </c>
      <c r="AC17" s="857">
        <v>3</v>
      </c>
      <c r="AD17" s="856"/>
      <c r="AE17" s="857"/>
      <c r="AF17" s="857"/>
      <c r="AG17" s="857"/>
      <c r="AH17" s="857"/>
      <c r="AI17" s="860"/>
      <c r="AJ17" s="856"/>
      <c r="AK17" s="857"/>
      <c r="AL17" s="857"/>
      <c r="AM17" s="857"/>
      <c r="AN17" s="857"/>
      <c r="AO17" s="860"/>
      <c r="AP17" s="856"/>
      <c r="AQ17" s="857"/>
      <c r="AR17" s="857"/>
      <c r="AS17" s="860"/>
      <c r="AT17" s="1794"/>
      <c r="AU17" s="1795"/>
      <c r="AV17" s="1795"/>
      <c r="AW17" s="1795"/>
      <c r="AX17" s="1795"/>
      <c r="AY17" s="1796"/>
      <c r="AZ17" s="114"/>
    </row>
    <row r="18" spans="2:52" ht="12" customHeight="1">
      <c r="B18" s="866">
        <f>スクールカレンダー!V27</f>
        <v>15</v>
      </c>
      <c r="C18" s="867" t="str">
        <f>スクールカレンダー!W27</f>
        <v>日</v>
      </c>
      <c r="D18" s="1505" t="str">
        <f>IF(スクールカレンダー!X27="","",スクールカレンダー!X27)</f>
        <v/>
      </c>
      <c r="E18" s="1506"/>
      <c r="F18" s="1506"/>
      <c r="G18" s="1506"/>
      <c r="H18" s="1506"/>
      <c r="I18" s="1506"/>
      <c r="J18" s="1506"/>
      <c r="K18" s="1506"/>
      <c r="L18" s="1506"/>
      <c r="M18" s="1506"/>
      <c r="N18" s="1506"/>
      <c r="O18" s="1506"/>
      <c r="P18" s="1507"/>
      <c r="Q18" s="851"/>
      <c r="R18" s="852"/>
      <c r="S18" s="853"/>
      <c r="T18" s="853"/>
      <c r="U18" s="853"/>
      <c r="V18" s="853"/>
      <c r="W18" s="854"/>
      <c r="X18" s="852"/>
      <c r="Y18" s="853"/>
      <c r="Z18" s="853"/>
      <c r="AA18" s="853"/>
      <c r="AB18" s="853"/>
      <c r="AC18" s="854"/>
      <c r="AD18" s="852"/>
      <c r="AE18" s="853"/>
      <c r="AF18" s="853"/>
      <c r="AG18" s="853"/>
      <c r="AH18" s="853"/>
      <c r="AI18" s="854"/>
      <c r="AJ18" s="852"/>
      <c r="AK18" s="853"/>
      <c r="AL18" s="853"/>
      <c r="AM18" s="853"/>
      <c r="AN18" s="853"/>
      <c r="AO18" s="854"/>
      <c r="AP18" s="852"/>
      <c r="AQ18" s="853"/>
      <c r="AR18" s="853"/>
      <c r="AS18" s="854"/>
      <c r="AT18" s="912"/>
      <c r="AU18" s="912"/>
      <c r="AV18" s="912"/>
      <c r="AW18" s="912"/>
      <c r="AX18" s="912"/>
      <c r="AY18" s="913"/>
      <c r="AZ18" s="114"/>
    </row>
    <row r="19" spans="2:52" ht="12" customHeight="1">
      <c r="B19" s="397">
        <f>スクールカレンダー!V28</f>
        <v>16</v>
      </c>
      <c r="C19" s="399" t="str">
        <f>スクールカレンダー!W28</f>
        <v>月</v>
      </c>
      <c r="D19" s="1510" t="str">
        <f>IF(スクールカレンダー!X28="","",スクールカレンダー!X28)</f>
        <v>発表朝会（６年）</v>
      </c>
      <c r="E19" s="1511"/>
      <c r="F19" s="1511"/>
      <c r="G19" s="1511"/>
      <c r="H19" s="1511"/>
      <c r="I19" s="1511"/>
      <c r="J19" s="1511"/>
      <c r="K19" s="1511"/>
      <c r="L19" s="1511"/>
      <c r="M19" s="1511"/>
      <c r="N19" s="1511"/>
      <c r="O19" s="1511"/>
      <c r="P19" s="1512"/>
      <c r="Q19" s="385" t="s">
        <v>419</v>
      </c>
      <c r="R19" s="387" t="s">
        <v>420</v>
      </c>
      <c r="S19" s="127" t="s">
        <v>422</v>
      </c>
      <c r="T19" s="127" t="s">
        <v>422</v>
      </c>
      <c r="U19" s="127" t="s">
        <v>422</v>
      </c>
      <c r="V19" s="127" t="s">
        <v>422</v>
      </c>
      <c r="W19" s="127" t="s">
        <v>422</v>
      </c>
      <c r="X19" s="513">
        <v>5</v>
      </c>
      <c r="Y19" s="514">
        <v>5</v>
      </c>
      <c r="Z19" s="514">
        <v>6</v>
      </c>
      <c r="AA19" s="514">
        <v>6</v>
      </c>
      <c r="AB19" s="514">
        <v>6</v>
      </c>
      <c r="AC19" s="515">
        <v>6</v>
      </c>
      <c r="AD19" s="387"/>
      <c r="AE19" s="127"/>
      <c r="AF19" s="127"/>
      <c r="AG19" s="127"/>
      <c r="AH19" s="127"/>
      <c r="AI19" s="389"/>
      <c r="AJ19" s="387"/>
      <c r="AK19" s="127"/>
      <c r="AL19" s="127"/>
      <c r="AM19" s="127"/>
      <c r="AN19" s="127"/>
      <c r="AO19" s="389"/>
      <c r="AP19" s="387"/>
      <c r="AQ19" s="127"/>
      <c r="AR19" s="127"/>
      <c r="AS19" s="389"/>
      <c r="AT19" s="837"/>
      <c r="AU19" s="837"/>
      <c r="AV19" s="837"/>
      <c r="AW19" s="837"/>
      <c r="AX19" s="837"/>
      <c r="AY19" s="838"/>
      <c r="AZ19" s="114"/>
    </row>
    <row r="20" spans="2:52" ht="12" customHeight="1">
      <c r="B20" s="510">
        <f>スクールカレンダー!V29</f>
        <v>17</v>
      </c>
      <c r="C20" s="525" t="str">
        <f>スクールカレンダー!W29</f>
        <v>火</v>
      </c>
      <c r="D20" s="1500" t="str">
        <f>IF(スクールカレンダー!X29="","",スクールカレンダー!X29)</f>
        <v>ALT
町生徒指導連絡協議会</v>
      </c>
      <c r="E20" s="1501"/>
      <c r="F20" s="1501"/>
      <c r="G20" s="1501"/>
      <c r="H20" s="1501"/>
      <c r="I20" s="1501"/>
      <c r="J20" s="1501"/>
      <c r="K20" s="1501"/>
      <c r="L20" s="1501"/>
      <c r="M20" s="1501"/>
      <c r="N20" s="1501"/>
      <c r="O20" s="1501"/>
      <c r="P20" s="1502"/>
      <c r="Q20" s="512" t="s">
        <v>23</v>
      </c>
      <c r="R20" s="513" t="s">
        <v>62</v>
      </c>
      <c r="S20" s="514" t="s">
        <v>62</v>
      </c>
      <c r="T20" s="514" t="s">
        <v>62</v>
      </c>
      <c r="U20" s="514" t="s">
        <v>62</v>
      </c>
      <c r="V20" s="514" t="s">
        <v>62</v>
      </c>
      <c r="W20" s="515" t="s">
        <v>62</v>
      </c>
      <c r="X20" s="513">
        <v>5</v>
      </c>
      <c r="Y20" s="514">
        <v>5</v>
      </c>
      <c r="Z20" s="514">
        <v>5</v>
      </c>
      <c r="AA20" s="514">
        <v>6</v>
      </c>
      <c r="AB20" s="514">
        <v>6</v>
      </c>
      <c r="AC20" s="515">
        <v>6</v>
      </c>
      <c r="AD20" s="513"/>
      <c r="AE20" s="514"/>
      <c r="AF20" s="514"/>
      <c r="AG20" s="514"/>
      <c r="AH20" s="514"/>
      <c r="AI20" s="515"/>
      <c r="AJ20" s="513"/>
      <c r="AK20" s="514"/>
      <c r="AL20" s="514"/>
      <c r="AM20" s="514"/>
      <c r="AN20" s="514"/>
      <c r="AO20" s="515"/>
      <c r="AP20" s="513"/>
      <c r="AQ20" s="514"/>
      <c r="AR20" s="514"/>
      <c r="AS20" s="515"/>
      <c r="AT20" s="693"/>
      <c r="AU20" s="693"/>
      <c r="AV20" s="693"/>
      <c r="AW20" s="693"/>
      <c r="AX20" s="693"/>
      <c r="AY20" s="694"/>
      <c r="AZ20" s="114"/>
    </row>
    <row r="21" spans="2:52" ht="12" customHeight="1">
      <c r="B21" s="510">
        <f>スクールカレンダー!V30</f>
        <v>18</v>
      </c>
      <c r="C21" s="525" t="str">
        <f>スクールカレンダー!W30</f>
        <v>水</v>
      </c>
      <c r="D21" s="1500" t="str">
        <f>IF(スクールカレンダー!X30="","",スクールカレンダー!X30)</f>
        <v xml:space="preserve">チャレンジタイム </v>
      </c>
      <c r="E21" s="1501"/>
      <c r="F21" s="1501"/>
      <c r="G21" s="1501"/>
      <c r="H21" s="1501"/>
      <c r="I21" s="1501"/>
      <c r="J21" s="1501"/>
      <c r="K21" s="1501"/>
      <c r="L21" s="1501"/>
      <c r="M21" s="1501"/>
      <c r="N21" s="1501"/>
      <c r="O21" s="1501"/>
      <c r="P21" s="1502"/>
      <c r="Q21" s="512" t="s">
        <v>23</v>
      </c>
      <c r="R21" s="513" t="s">
        <v>62</v>
      </c>
      <c r="S21" s="514" t="s">
        <v>62</v>
      </c>
      <c r="T21" s="514" t="s">
        <v>62</v>
      </c>
      <c r="U21" s="514" t="s">
        <v>62</v>
      </c>
      <c r="V21" s="514" t="s">
        <v>62</v>
      </c>
      <c r="W21" s="518"/>
      <c r="X21" s="513">
        <v>5</v>
      </c>
      <c r="Y21" s="514">
        <v>5</v>
      </c>
      <c r="Z21" s="514">
        <v>5</v>
      </c>
      <c r="AA21" s="514">
        <v>5</v>
      </c>
      <c r="AB21" s="514">
        <v>5</v>
      </c>
      <c r="AC21" s="514">
        <v>5</v>
      </c>
      <c r="AD21" s="513"/>
      <c r="AE21" s="514"/>
      <c r="AF21" s="514"/>
      <c r="AG21" s="514"/>
      <c r="AH21" s="514"/>
      <c r="AI21" s="515"/>
      <c r="AJ21" s="513"/>
      <c r="AK21" s="514"/>
      <c r="AL21" s="514"/>
      <c r="AM21" s="514"/>
      <c r="AN21" s="514"/>
      <c r="AO21" s="515"/>
      <c r="AP21" s="513"/>
      <c r="AQ21" s="514"/>
      <c r="AR21" s="514"/>
      <c r="AS21" s="515"/>
      <c r="AT21" s="693"/>
      <c r="AU21" s="693"/>
      <c r="AV21" s="693"/>
      <c r="AW21" s="693"/>
      <c r="AX21" s="693"/>
      <c r="AY21" s="694"/>
      <c r="AZ21" s="114"/>
    </row>
    <row r="22" spans="2:52" ht="12" customHeight="1">
      <c r="B22" s="510">
        <f>スクールカレンダー!V31</f>
        <v>19</v>
      </c>
      <c r="C22" s="525" t="str">
        <f>スクールカレンダー!W31</f>
        <v>木</v>
      </c>
      <c r="D22" s="1500" t="str">
        <f>IF(スクールカレンダー!X31="","",スクールカレンダー!X31)</f>
        <v>カーリング3・4年</v>
      </c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2"/>
      <c r="Q22" s="512" t="s">
        <v>23</v>
      </c>
      <c r="R22" s="513" t="s">
        <v>62</v>
      </c>
      <c r="S22" s="514" t="s">
        <v>62</v>
      </c>
      <c r="T22" s="514" t="s">
        <v>62</v>
      </c>
      <c r="U22" s="514" t="s">
        <v>62</v>
      </c>
      <c r="V22" s="514" t="s">
        <v>62</v>
      </c>
      <c r="W22" s="515" t="s">
        <v>422</v>
      </c>
      <c r="X22" s="513">
        <v>5</v>
      </c>
      <c r="Y22" s="514">
        <v>5</v>
      </c>
      <c r="Z22" s="514">
        <v>5</v>
      </c>
      <c r="AA22" s="514">
        <v>6</v>
      </c>
      <c r="AB22" s="514">
        <v>6</v>
      </c>
      <c r="AC22" s="514">
        <v>6</v>
      </c>
      <c r="AD22" s="513"/>
      <c r="AE22" s="514"/>
      <c r="AF22" s="514"/>
      <c r="AG22" s="514"/>
      <c r="AH22" s="514"/>
      <c r="AI22" s="515"/>
      <c r="AJ22" s="513"/>
      <c r="AK22" s="514"/>
      <c r="AL22" s="514"/>
      <c r="AM22" s="514"/>
      <c r="AN22" s="514"/>
      <c r="AO22" s="515"/>
      <c r="AP22" s="513"/>
      <c r="AQ22" s="514"/>
      <c r="AR22" s="514"/>
      <c r="AS22" s="515"/>
      <c r="AT22" s="693"/>
      <c r="AU22" s="693"/>
      <c r="AV22" s="693"/>
      <c r="AW22" s="693"/>
      <c r="AX22" s="693"/>
      <c r="AY22" s="694"/>
      <c r="AZ22" s="114"/>
    </row>
    <row r="23" spans="2:52" ht="12" customHeight="1">
      <c r="B23" s="510">
        <f>スクールカレンダー!V32</f>
        <v>20</v>
      </c>
      <c r="C23" s="525" t="str">
        <f>スクールカレンダー!W32</f>
        <v>金</v>
      </c>
      <c r="D23" s="1500" t="str">
        <f>IF(スクールカレンダー!X32="","",スクールカレンダー!X32)</f>
        <v>ALT
カーリング1年</v>
      </c>
      <c r="E23" s="1501"/>
      <c r="F23" s="1501"/>
      <c r="G23" s="1501"/>
      <c r="H23" s="1501"/>
      <c r="I23" s="1501"/>
      <c r="J23" s="1501"/>
      <c r="K23" s="1501"/>
      <c r="L23" s="1501"/>
      <c r="M23" s="1501"/>
      <c r="N23" s="1501"/>
      <c r="O23" s="1501"/>
      <c r="P23" s="1502"/>
      <c r="Q23" s="512" t="s">
        <v>23</v>
      </c>
      <c r="R23" s="513" t="s">
        <v>62</v>
      </c>
      <c r="S23" s="514" t="s">
        <v>62</v>
      </c>
      <c r="T23" s="514" t="s">
        <v>62</v>
      </c>
      <c r="U23" s="514" t="s">
        <v>62</v>
      </c>
      <c r="V23" s="514" t="s">
        <v>62</v>
      </c>
      <c r="W23" s="515" t="s">
        <v>62</v>
      </c>
      <c r="X23" s="513">
        <v>5</v>
      </c>
      <c r="Y23" s="514">
        <v>5</v>
      </c>
      <c r="Z23" s="514">
        <v>6</v>
      </c>
      <c r="AA23" s="514">
        <v>6</v>
      </c>
      <c r="AB23" s="514">
        <v>6</v>
      </c>
      <c r="AC23" s="515">
        <v>6</v>
      </c>
      <c r="AD23" s="513"/>
      <c r="AE23" s="514"/>
      <c r="AF23" s="514"/>
      <c r="AG23" s="514"/>
      <c r="AH23" s="514"/>
      <c r="AI23" s="515"/>
      <c r="AJ23" s="513"/>
      <c r="AK23" s="514"/>
      <c r="AL23" s="514"/>
      <c r="AM23" s="514"/>
      <c r="AN23" s="514"/>
      <c r="AO23" s="515"/>
      <c r="AP23" s="513"/>
      <c r="AQ23" s="514"/>
      <c r="AR23" s="514"/>
      <c r="AS23" s="515"/>
      <c r="AT23" s="693"/>
      <c r="AU23" s="693"/>
      <c r="AV23" s="693"/>
      <c r="AW23" s="693"/>
      <c r="AX23" s="693"/>
      <c r="AY23" s="694"/>
      <c r="AZ23" s="114"/>
    </row>
    <row r="24" spans="2:52" ht="12" customHeight="1">
      <c r="B24" s="866">
        <f>スクールカレンダー!V33</f>
        <v>21</v>
      </c>
      <c r="C24" s="867" t="str">
        <f>スクールカレンダー!W33</f>
        <v>土</v>
      </c>
      <c r="D24" s="1505" t="str">
        <f>IF(スクールカレンダー!X33="","",スクールカレンダー!X33)</f>
        <v/>
      </c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7"/>
      <c r="Q24" s="851"/>
      <c r="R24" s="852"/>
      <c r="S24" s="853"/>
      <c r="T24" s="853"/>
      <c r="U24" s="853"/>
      <c r="V24" s="853"/>
      <c r="W24" s="854"/>
      <c r="X24" s="852"/>
      <c r="Y24" s="853"/>
      <c r="Z24" s="853"/>
      <c r="AA24" s="853"/>
      <c r="AB24" s="853"/>
      <c r="AC24" s="854"/>
      <c r="AD24" s="852"/>
      <c r="AE24" s="853"/>
      <c r="AF24" s="853"/>
      <c r="AG24" s="853"/>
      <c r="AH24" s="853"/>
      <c r="AI24" s="854"/>
      <c r="AJ24" s="852"/>
      <c r="AK24" s="853"/>
      <c r="AL24" s="853"/>
      <c r="AM24" s="853"/>
      <c r="AN24" s="853"/>
      <c r="AO24" s="854"/>
      <c r="AP24" s="852"/>
      <c r="AQ24" s="853"/>
      <c r="AR24" s="853"/>
      <c r="AS24" s="854"/>
      <c r="AT24" s="912"/>
      <c r="AU24" s="912"/>
      <c r="AV24" s="912"/>
      <c r="AW24" s="912"/>
      <c r="AX24" s="912"/>
      <c r="AY24" s="913"/>
      <c r="AZ24" s="114"/>
    </row>
    <row r="25" spans="2:52" ht="12" customHeight="1">
      <c r="B25" s="866">
        <f>スクールカレンダー!V34</f>
        <v>22</v>
      </c>
      <c r="C25" s="867" t="str">
        <f>スクールカレンダー!W34</f>
        <v>日</v>
      </c>
      <c r="D25" s="1505" t="str">
        <f>IF(スクールカレンダー!X34="","",スクールカレンダー!X34)</f>
        <v/>
      </c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7"/>
      <c r="Q25" s="851"/>
      <c r="R25" s="852"/>
      <c r="S25" s="853"/>
      <c r="T25" s="853"/>
      <c r="U25" s="853"/>
      <c r="V25" s="853"/>
      <c r="W25" s="854"/>
      <c r="X25" s="852"/>
      <c r="Y25" s="853"/>
      <c r="Z25" s="853"/>
      <c r="AA25" s="853"/>
      <c r="AB25" s="853"/>
      <c r="AC25" s="854"/>
      <c r="AD25" s="852"/>
      <c r="AE25" s="853"/>
      <c r="AF25" s="853"/>
      <c r="AG25" s="853"/>
      <c r="AH25" s="853"/>
      <c r="AI25" s="854"/>
      <c r="AJ25" s="852"/>
      <c r="AK25" s="853"/>
      <c r="AL25" s="853"/>
      <c r="AM25" s="853"/>
      <c r="AN25" s="853"/>
      <c r="AO25" s="854"/>
      <c r="AP25" s="852"/>
      <c r="AQ25" s="853"/>
      <c r="AR25" s="853"/>
      <c r="AS25" s="854"/>
      <c r="AT25" s="912"/>
      <c r="AU25" s="912"/>
      <c r="AV25" s="912"/>
      <c r="AW25" s="912"/>
      <c r="AX25" s="912"/>
      <c r="AY25" s="913"/>
      <c r="AZ25" s="114"/>
    </row>
    <row r="26" spans="2:52" ht="12" customHeight="1">
      <c r="B26" s="866">
        <f>スクールカレンダー!V35</f>
        <v>23</v>
      </c>
      <c r="C26" s="867" t="str">
        <f>スクールカレンダー!W35</f>
        <v>月</v>
      </c>
      <c r="D26" s="1505" t="str">
        <f>IF(スクールカレンダー!X35="","",スクールカレンダー!X35)</f>
        <v>勤労感謝の日</v>
      </c>
      <c r="E26" s="1506"/>
      <c r="F26" s="1506"/>
      <c r="G26" s="1506"/>
      <c r="H26" s="1506"/>
      <c r="I26" s="1506"/>
      <c r="J26" s="1506"/>
      <c r="K26" s="1506"/>
      <c r="L26" s="1506"/>
      <c r="M26" s="1506"/>
      <c r="N26" s="1506"/>
      <c r="O26" s="1506"/>
      <c r="P26" s="1507"/>
      <c r="Q26" s="851"/>
      <c r="R26" s="852"/>
      <c r="S26" s="853"/>
      <c r="T26" s="853"/>
      <c r="U26" s="853"/>
      <c r="V26" s="853"/>
      <c r="W26" s="854"/>
      <c r="X26" s="852"/>
      <c r="Y26" s="853"/>
      <c r="Z26" s="853"/>
      <c r="AA26" s="853"/>
      <c r="AB26" s="853"/>
      <c r="AC26" s="854"/>
      <c r="AD26" s="852"/>
      <c r="AE26" s="853"/>
      <c r="AF26" s="853"/>
      <c r="AG26" s="853"/>
      <c r="AH26" s="853"/>
      <c r="AI26" s="854"/>
      <c r="AJ26" s="852"/>
      <c r="AK26" s="853"/>
      <c r="AL26" s="853"/>
      <c r="AM26" s="853"/>
      <c r="AN26" s="853"/>
      <c r="AO26" s="854"/>
      <c r="AP26" s="852"/>
      <c r="AQ26" s="853"/>
      <c r="AR26" s="853"/>
      <c r="AS26" s="854"/>
      <c r="AT26" s="912"/>
      <c r="AU26" s="912"/>
      <c r="AV26" s="912"/>
      <c r="AW26" s="912"/>
      <c r="AX26" s="912"/>
      <c r="AY26" s="913"/>
      <c r="AZ26" s="114"/>
    </row>
    <row r="27" spans="2:52" ht="12" customHeight="1">
      <c r="B27" s="397">
        <f>スクールカレンダー!V36</f>
        <v>24</v>
      </c>
      <c r="C27" s="399" t="str">
        <f>スクールカレンダー!W36</f>
        <v>火</v>
      </c>
      <c r="D27" s="1510" t="str">
        <f>IF(スクールカレンダー!X36="","",スクールカレンダー!X36)</f>
        <v>ALT
カーリング2年</v>
      </c>
      <c r="E27" s="1511"/>
      <c r="F27" s="1511"/>
      <c r="G27" s="1511"/>
      <c r="H27" s="1511"/>
      <c r="I27" s="1511"/>
      <c r="J27" s="1511"/>
      <c r="K27" s="1511"/>
      <c r="L27" s="1511"/>
      <c r="M27" s="1511"/>
      <c r="N27" s="1511"/>
      <c r="O27" s="1511"/>
      <c r="P27" s="1512"/>
      <c r="Q27" s="385" t="s">
        <v>419</v>
      </c>
      <c r="R27" s="387" t="s">
        <v>422</v>
      </c>
      <c r="S27" s="127" t="s">
        <v>422</v>
      </c>
      <c r="T27" s="127" t="s">
        <v>422</v>
      </c>
      <c r="U27" s="127" t="s">
        <v>422</v>
      </c>
      <c r="V27" s="127" t="s">
        <v>422</v>
      </c>
      <c r="W27" s="127" t="s">
        <v>422</v>
      </c>
      <c r="X27" s="387">
        <v>5</v>
      </c>
      <c r="Y27" s="127">
        <v>5</v>
      </c>
      <c r="Z27" s="127">
        <v>5</v>
      </c>
      <c r="AA27" s="127">
        <v>6</v>
      </c>
      <c r="AB27" s="127">
        <v>6</v>
      </c>
      <c r="AC27" s="127">
        <v>6</v>
      </c>
      <c r="AD27" s="387"/>
      <c r="AE27" s="127"/>
      <c r="AF27" s="127"/>
      <c r="AG27" s="127"/>
      <c r="AH27" s="127"/>
      <c r="AI27" s="389"/>
      <c r="AJ27" s="387"/>
      <c r="AK27" s="127"/>
      <c r="AL27" s="127"/>
      <c r="AM27" s="127"/>
      <c r="AN27" s="127"/>
      <c r="AO27" s="389"/>
      <c r="AP27" s="387"/>
      <c r="AQ27" s="127"/>
      <c r="AR27" s="127"/>
      <c r="AS27" s="389"/>
      <c r="AT27" s="837"/>
      <c r="AU27" s="837"/>
      <c r="AV27" s="837"/>
      <c r="AW27" s="837"/>
      <c r="AX27" s="837"/>
      <c r="AY27" s="838"/>
      <c r="AZ27" s="114"/>
    </row>
    <row r="28" spans="2:52" ht="12" customHeight="1">
      <c r="B28" s="510">
        <f>スクールカレンダー!V37</f>
        <v>25</v>
      </c>
      <c r="C28" s="525" t="str">
        <f>スクールカレンダー!W37</f>
        <v>水</v>
      </c>
      <c r="D28" s="1500" t="str">
        <f>IF(スクールカレンダー!X37="","",スクールカレンダー!X37)</f>
        <v>研修⑭　　　　　　　　　　　チャレンジタイム</v>
      </c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2"/>
      <c r="Q28" s="512" t="s">
        <v>23</v>
      </c>
      <c r="R28" s="513" t="s">
        <v>62</v>
      </c>
      <c r="S28" s="514" t="s">
        <v>62</v>
      </c>
      <c r="T28" s="514" t="s">
        <v>62</v>
      </c>
      <c r="U28" s="514" t="s">
        <v>62</v>
      </c>
      <c r="V28" s="514" t="s">
        <v>62</v>
      </c>
      <c r="W28" s="518"/>
      <c r="X28" s="513">
        <v>5</v>
      </c>
      <c r="Y28" s="514">
        <v>5</v>
      </c>
      <c r="Z28" s="514">
        <v>5</v>
      </c>
      <c r="AA28" s="514">
        <v>5</v>
      </c>
      <c r="AB28" s="514">
        <v>5</v>
      </c>
      <c r="AC28" s="514">
        <v>5</v>
      </c>
      <c r="AD28" s="513"/>
      <c r="AE28" s="514"/>
      <c r="AF28" s="514"/>
      <c r="AG28" s="514"/>
      <c r="AH28" s="514"/>
      <c r="AI28" s="515"/>
      <c r="AJ28" s="513"/>
      <c r="AK28" s="514"/>
      <c r="AL28" s="514"/>
      <c r="AM28" s="514"/>
      <c r="AN28" s="514"/>
      <c r="AO28" s="515"/>
      <c r="AP28" s="513"/>
      <c r="AQ28" s="514"/>
      <c r="AR28" s="514"/>
      <c r="AS28" s="515"/>
      <c r="AT28" s="693"/>
      <c r="AU28" s="693"/>
      <c r="AV28" s="693"/>
      <c r="AW28" s="693"/>
      <c r="AX28" s="693"/>
      <c r="AY28" s="694"/>
      <c r="AZ28" s="114"/>
    </row>
    <row r="29" spans="2:52" ht="12" customHeight="1">
      <c r="B29" s="510">
        <f>スクールカレンダー!V38</f>
        <v>26</v>
      </c>
      <c r="C29" s="525" t="str">
        <f>スクールカレンダー!W38</f>
        <v>木</v>
      </c>
      <c r="D29" s="1500" t="str">
        <f>IF(スクールカレンダー!X38="","",スクールカレンダー!X38)</f>
        <v>カーリング5年生</v>
      </c>
      <c r="E29" s="1501"/>
      <c r="F29" s="1501"/>
      <c r="G29" s="1501"/>
      <c r="H29" s="1501"/>
      <c r="I29" s="1501"/>
      <c r="J29" s="1501"/>
      <c r="K29" s="1501"/>
      <c r="L29" s="1501"/>
      <c r="M29" s="1501"/>
      <c r="N29" s="1501"/>
      <c r="O29" s="1501"/>
      <c r="P29" s="1502"/>
      <c r="Q29" s="512" t="s">
        <v>23</v>
      </c>
      <c r="R29" s="513" t="s">
        <v>62</v>
      </c>
      <c r="S29" s="514" t="s">
        <v>62</v>
      </c>
      <c r="T29" s="514" t="s">
        <v>62</v>
      </c>
      <c r="U29" s="514" t="s">
        <v>62</v>
      </c>
      <c r="V29" s="514" t="s">
        <v>62</v>
      </c>
      <c r="W29" s="515" t="s">
        <v>421</v>
      </c>
      <c r="X29" s="513">
        <v>5</v>
      </c>
      <c r="Y29" s="514">
        <v>5</v>
      </c>
      <c r="Z29" s="514">
        <v>5</v>
      </c>
      <c r="AA29" s="514">
        <v>6</v>
      </c>
      <c r="AB29" s="514">
        <v>6</v>
      </c>
      <c r="AC29" s="514">
        <v>6</v>
      </c>
      <c r="AD29" s="513"/>
      <c r="AE29" s="514"/>
      <c r="AF29" s="514"/>
      <c r="AG29" s="514"/>
      <c r="AH29" s="514"/>
      <c r="AI29" s="515"/>
      <c r="AJ29" s="513"/>
      <c r="AK29" s="514"/>
      <c r="AL29" s="514"/>
      <c r="AM29" s="514"/>
      <c r="AN29" s="514"/>
      <c r="AO29" s="515"/>
      <c r="AP29" s="513"/>
      <c r="AQ29" s="514"/>
      <c r="AR29" s="514"/>
      <c r="AS29" s="515"/>
      <c r="AT29" s="693"/>
      <c r="AU29" s="693"/>
      <c r="AV29" s="693"/>
      <c r="AW29" s="693"/>
      <c r="AX29" s="693"/>
      <c r="AY29" s="694"/>
      <c r="AZ29" s="114"/>
    </row>
    <row r="30" spans="2:52" ht="12" customHeight="1">
      <c r="B30" s="510">
        <f>スクールカレンダー!V39</f>
        <v>27</v>
      </c>
      <c r="C30" s="525" t="str">
        <f>スクールカレンダー!W39</f>
        <v>金</v>
      </c>
      <c r="D30" s="1500" t="str">
        <f>IF(スクールカレンダー!X39="","",スクールカレンダー!X39)</f>
        <v>町へき複・町教研研究大会
〈午前授業〉</v>
      </c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2"/>
      <c r="Q30" s="512" t="s">
        <v>23</v>
      </c>
      <c r="R30" s="513" t="s">
        <v>62</v>
      </c>
      <c r="S30" s="514" t="s">
        <v>62</v>
      </c>
      <c r="T30" s="514" t="s">
        <v>62</v>
      </c>
      <c r="U30" s="514" t="s">
        <v>62</v>
      </c>
      <c r="V30" s="517"/>
      <c r="W30" s="518"/>
      <c r="X30" s="513">
        <v>4</v>
      </c>
      <c r="Y30" s="514">
        <v>4</v>
      </c>
      <c r="Z30" s="514">
        <v>4</v>
      </c>
      <c r="AA30" s="514">
        <v>4</v>
      </c>
      <c r="AB30" s="514">
        <v>4</v>
      </c>
      <c r="AC30" s="515">
        <v>4</v>
      </c>
      <c r="AD30" s="513"/>
      <c r="AE30" s="514"/>
      <c r="AF30" s="514"/>
      <c r="AG30" s="514"/>
      <c r="AH30" s="514"/>
      <c r="AI30" s="515"/>
      <c r="AJ30" s="513"/>
      <c r="AK30" s="514"/>
      <c r="AL30" s="514"/>
      <c r="AM30" s="514"/>
      <c r="AN30" s="514"/>
      <c r="AO30" s="515"/>
      <c r="AP30" s="513"/>
      <c r="AQ30" s="514"/>
      <c r="AR30" s="514"/>
      <c r="AS30" s="515"/>
      <c r="AT30" s="693"/>
      <c r="AU30" s="693"/>
      <c r="AV30" s="693"/>
      <c r="AW30" s="693"/>
      <c r="AX30" s="693"/>
      <c r="AY30" s="694"/>
      <c r="AZ30" s="114"/>
    </row>
    <row r="31" spans="2:52" ht="12" customHeight="1">
      <c r="B31" s="866">
        <f>スクールカレンダー!V40</f>
        <v>28</v>
      </c>
      <c r="C31" s="867" t="str">
        <f>スクールカレンダー!W40</f>
        <v>土</v>
      </c>
      <c r="D31" s="1505" t="str">
        <f>IF(スクールカレンダー!X40="","",スクールカレンダー!X40)</f>
        <v/>
      </c>
      <c r="E31" s="1506"/>
      <c r="F31" s="1506"/>
      <c r="G31" s="1506"/>
      <c r="H31" s="1506"/>
      <c r="I31" s="1506"/>
      <c r="J31" s="1506"/>
      <c r="K31" s="1506"/>
      <c r="L31" s="1506"/>
      <c r="M31" s="1506"/>
      <c r="N31" s="1506"/>
      <c r="O31" s="1506"/>
      <c r="P31" s="1507"/>
      <c r="Q31" s="851"/>
      <c r="R31" s="852"/>
      <c r="S31" s="853"/>
      <c r="T31" s="853"/>
      <c r="U31" s="853"/>
      <c r="V31" s="853"/>
      <c r="W31" s="854"/>
      <c r="X31" s="852"/>
      <c r="Y31" s="853"/>
      <c r="Z31" s="853"/>
      <c r="AA31" s="853"/>
      <c r="AB31" s="853"/>
      <c r="AC31" s="854"/>
      <c r="AD31" s="852"/>
      <c r="AE31" s="853"/>
      <c r="AF31" s="853"/>
      <c r="AG31" s="853"/>
      <c r="AH31" s="853"/>
      <c r="AI31" s="854"/>
      <c r="AJ31" s="852"/>
      <c r="AK31" s="853"/>
      <c r="AL31" s="853"/>
      <c r="AM31" s="853"/>
      <c r="AN31" s="853"/>
      <c r="AO31" s="854"/>
      <c r="AP31" s="852"/>
      <c r="AQ31" s="853"/>
      <c r="AR31" s="853"/>
      <c r="AS31" s="854"/>
      <c r="AT31" s="912"/>
      <c r="AU31" s="912"/>
      <c r="AV31" s="912"/>
      <c r="AW31" s="912"/>
      <c r="AX31" s="912"/>
      <c r="AY31" s="913"/>
      <c r="AZ31" s="114"/>
    </row>
    <row r="32" spans="2:52" ht="12" customHeight="1">
      <c r="B32" s="866">
        <f>スクールカレンダー!V41</f>
        <v>29</v>
      </c>
      <c r="C32" s="867" t="str">
        <f>スクールカレンダー!W41</f>
        <v>日</v>
      </c>
      <c r="D32" s="1505" t="str">
        <f>IF(スクールカレンダー!X41="","",スクールカレンダー!X41)</f>
        <v/>
      </c>
      <c r="E32" s="1506"/>
      <c r="F32" s="1506"/>
      <c r="G32" s="1506"/>
      <c r="H32" s="1506"/>
      <c r="I32" s="1506"/>
      <c r="J32" s="1506"/>
      <c r="K32" s="1506"/>
      <c r="L32" s="1506"/>
      <c r="M32" s="1506"/>
      <c r="N32" s="1506"/>
      <c r="O32" s="1506"/>
      <c r="P32" s="1507"/>
      <c r="Q32" s="914"/>
      <c r="R32" s="909"/>
      <c r="S32" s="910"/>
      <c r="T32" s="910"/>
      <c r="U32" s="910"/>
      <c r="V32" s="910"/>
      <c r="W32" s="911"/>
      <c r="X32" s="909"/>
      <c r="Y32" s="910"/>
      <c r="Z32" s="910"/>
      <c r="AA32" s="910"/>
      <c r="AB32" s="910"/>
      <c r="AC32" s="911"/>
      <c r="AD32" s="909"/>
      <c r="AE32" s="910"/>
      <c r="AF32" s="910"/>
      <c r="AG32" s="910"/>
      <c r="AH32" s="910"/>
      <c r="AI32" s="911"/>
      <c r="AJ32" s="909"/>
      <c r="AK32" s="910"/>
      <c r="AL32" s="910"/>
      <c r="AM32" s="910"/>
      <c r="AN32" s="910"/>
      <c r="AO32" s="911"/>
      <c r="AP32" s="909"/>
      <c r="AQ32" s="910"/>
      <c r="AR32" s="910"/>
      <c r="AS32" s="911"/>
      <c r="AT32" s="1788"/>
      <c r="AU32" s="1788"/>
      <c r="AV32" s="1788"/>
      <c r="AW32" s="1788"/>
      <c r="AX32" s="1788"/>
      <c r="AY32" s="1789"/>
      <c r="AZ32" s="114"/>
    </row>
    <row r="33" spans="2:79" ht="12" customHeight="1" thickBot="1">
      <c r="B33" s="397">
        <f>スクールカレンダー!V42</f>
        <v>30</v>
      </c>
      <c r="C33" s="399" t="str">
        <f>スクールカレンダー!W42</f>
        <v>月</v>
      </c>
      <c r="D33" s="1510" t="str">
        <f>IF(スクールカレンダー!X42="","",スクールカレンダー!X42)</f>
        <v>カーリング6年生</v>
      </c>
      <c r="E33" s="1511"/>
      <c r="F33" s="1511"/>
      <c r="G33" s="1511"/>
      <c r="H33" s="1511"/>
      <c r="I33" s="1511"/>
      <c r="J33" s="1511"/>
      <c r="K33" s="1511"/>
      <c r="L33" s="1511"/>
      <c r="M33" s="1511"/>
      <c r="N33" s="1511"/>
      <c r="O33" s="1511"/>
      <c r="P33" s="1512"/>
      <c r="Q33" s="385" t="s">
        <v>419</v>
      </c>
      <c r="R33" s="596" t="s">
        <v>422</v>
      </c>
      <c r="S33" s="597" t="s">
        <v>420</v>
      </c>
      <c r="T33" s="597" t="s">
        <v>420</v>
      </c>
      <c r="U33" s="597" t="s">
        <v>420</v>
      </c>
      <c r="V33" s="597" t="s">
        <v>420</v>
      </c>
      <c r="W33" s="597" t="s">
        <v>420</v>
      </c>
      <c r="X33" s="596">
        <v>5</v>
      </c>
      <c r="Y33" s="597">
        <v>5</v>
      </c>
      <c r="Z33" s="597">
        <v>6</v>
      </c>
      <c r="AA33" s="597">
        <v>6</v>
      </c>
      <c r="AB33" s="597">
        <v>6</v>
      </c>
      <c r="AC33" s="597">
        <v>6</v>
      </c>
      <c r="AD33" s="596"/>
      <c r="AE33" s="597"/>
      <c r="AF33" s="597"/>
      <c r="AG33" s="597"/>
      <c r="AH33" s="597"/>
      <c r="AI33" s="598"/>
      <c r="AJ33" s="596"/>
      <c r="AK33" s="597"/>
      <c r="AL33" s="597"/>
      <c r="AM33" s="597"/>
      <c r="AN33" s="597"/>
      <c r="AO33" s="598"/>
      <c r="AP33" s="596"/>
      <c r="AQ33" s="597"/>
      <c r="AR33" s="597"/>
      <c r="AS33" s="598"/>
      <c r="AT33" s="1790"/>
      <c r="AU33" s="1790"/>
      <c r="AV33" s="1790"/>
      <c r="AW33" s="1790"/>
      <c r="AX33" s="1790"/>
      <c r="AY33" s="1791"/>
      <c r="AZ33" s="114"/>
    </row>
    <row r="34" spans="2:79" ht="12" customHeight="1" thickBot="1">
      <c r="B34" s="1247" t="s">
        <v>24</v>
      </c>
      <c r="C34" s="1246"/>
      <c r="D34" s="1612"/>
      <c r="E34" s="1613"/>
      <c r="F34" s="1613"/>
      <c r="G34" s="1613"/>
      <c r="H34" s="1613"/>
      <c r="I34" s="1613"/>
      <c r="J34" s="1613"/>
      <c r="K34" s="1613"/>
      <c r="L34" s="1613"/>
      <c r="M34" s="1613"/>
      <c r="N34" s="1613"/>
      <c r="O34" s="1613"/>
      <c r="P34" s="1614"/>
      <c r="Q34" s="391">
        <f>COUNTIF(Q4:Q33,"◎")</f>
        <v>19</v>
      </c>
      <c r="R34" s="1816" t="s">
        <v>34</v>
      </c>
      <c r="S34" s="1817"/>
      <c r="T34" s="1817"/>
      <c r="U34" s="1817"/>
      <c r="V34" s="1817"/>
      <c r="W34" s="1818"/>
      <c r="X34" s="599">
        <f t="shared" ref="X34:AS34" si="0">SUM(X4:X33)</f>
        <v>94</v>
      </c>
      <c r="Y34" s="600">
        <f t="shared" si="0"/>
        <v>94</v>
      </c>
      <c r="Z34" s="600">
        <f t="shared" si="0"/>
        <v>100</v>
      </c>
      <c r="AA34" s="600">
        <f t="shared" si="0"/>
        <v>105</v>
      </c>
      <c r="AB34" s="600">
        <f t="shared" si="0"/>
        <v>105</v>
      </c>
      <c r="AC34" s="601">
        <f t="shared" si="0"/>
        <v>105</v>
      </c>
      <c r="AD34" s="599">
        <f t="shared" si="0"/>
        <v>4</v>
      </c>
      <c r="AE34" s="600">
        <f t="shared" si="0"/>
        <v>4</v>
      </c>
      <c r="AF34" s="600">
        <f t="shared" si="0"/>
        <v>2</v>
      </c>
      <c r="AG34" s="600">
        <f t="shared" si="0"/>
        <v>2</v>
      </c>
      <c r="AH34" s="600">
        <f t="shared" si="0"/>
        <v>2</v>
      </c>
      <c r="AI34" s="601">
        <f t="shared" si="0"/>
        <v>2</v>
      </c>
      <c r="AJ34" s="599">
        <f t="shared" si="0"/>
        <v>0</v>
      </c>
      <c r="AK34" s="600">
        <f t="shared" si="0"/>
        <v>0</v>
      </c>
      <c r="AL34" s="600">
        <f t="shared" si="0"/>
        <v>0</v>
      </c>
      <c r="AM34" s="600">
        <f t="shared" si="0"/>
        <v>1</v>
      </c>
      <c r="AN34" s="600">
        <f t="shared" si="0"/>
        <v>1</v>
      </c>
      <c r="AO34" s="601">
        <f t="shared" si="0"/>
        <v>1</v>
      </c>
      <c r="AP34" s="599">
        <f t="shared" si="0"/>
        <v>0</v>
      </c>
      <c r="AQ34" s="600">
        <f t="shared" si="0"/>
        <v>0</v>
      </c>
      <c r="AR34" s="600">
        <f t="shared" si="0"/>
        <v>0</v>
      </c>
      <c r="AS34" s="601">
        <f t="shared" si="0"/>
        <v>0</v>
      </c>
      <c r="AT34" s="1792"/>
      <c r="AU34" s="1792"/>
      <c r="AV34" s="1792"/>
      <c r="AW34" s="1792"/>
      <c r="AX34" s="1792"/>
      <c r="AY34" s="1793"/>
      <c r="AZ34" s="116"/>
      <c r="BA34" s="602"/>
      <c r="BB34" s="602"/>
      <c r="BC34" s="602"/>
      <c r="BD34" s="602"/>
      <c r="BE34" s="602"/>
      <c r="BF34" s="602"/>
      <c r="BG34" s="602"/>
      <c r="BH34" s="602"/>
      <c r="BI34" s="602"/>
      <c r="BJ34" s="602"/>
      <c r="BK34" s="602"/>
      <c r="BL34" s="602"/>
      <c r="BM34" s="602"/>
      <c r="BN34" s="602"/>
      <c r="BO34" s="602"/>
      <c r="BP34" s="602"/>
      <c r="BQ34" s="602"/>
      <c r="BR34" s="602"/>
      <c r="BS34" s="602"/>
      <c r="BT34" s="602"/>
      <c r="BU34" s="602"/>
      <c r="BV34" s="602"/>
      <c r="BW34" s="602"/>
      <c r="BX34" s="602"/>
      <c r="BY34" s="602"/>
      <c r="BZ34" s="602"/>
      <c r="CA34" s="602"/>
    </row>
    <row r="35" spans="2:79" ht="12" customHeight="1"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602"/>
    </row>
    <row r="36" spans="2:79" s="615" customFormat="1" ht="12" customHeight="1">
      <c r="B36" s="1801"/>
      <c r="C36" s="1802"/>
      <c r="D36" s="1802"/>
      <c r="E36" s="1803"/>
      <c r="F36" s="604" t="s">
        <v>8</v>
      </c>
      <c r="G36" s="605" t="s">
        <v>9</v>
      </c>
      <c r="H36" s="605" t="s">
        <v>10</v>
      </c>
      <c r="I36" s="605" t="s">
        <v>11</v>
      </c>
      <c r="J36" s="605" t="s">
        <v>12</v>
      </c>
      <c r="K36" s="606" t="s">
        <v>13</v>
      </c>
      <c r="L36" s="607"/>
      <c r="M36" s="604" t="s">
        <v>8</v>
      </c>
      <c r="N36" s="605" t="s">
        <v>9</v>
      </c>
      <c r="O36" s="605" t="s">
        <v>10</v>
      </c>
      <c r="P36" s="605" t="s">
        <v>11</v>
      </c>
      <c r="Q36" s="605" t="s">
        <v>12</v>
      </c>
      <c r="R36" s="606" t="s">
        <v>13</v>
      </c>
      <c r="S36" s="607"/>
      <c r="T36" s="604" t="s">
        <v>8</v>
      </c>
      <c r="U36" s="605" t="s">
        <v>9</v>
      </c>
      <c r="V36" s="605" t="s">
        <v>10</v>
      </c>
      <c r="W36" s="605" t="s">
        <v>11</v>
      </c>
      <c r="X36" s="605" t="s">
        <v>12</v>
      </c>
      <c r="Y36" s="606" t="s">
        <v>13</v>
      </c>
      <c r="Z36" s="608"/>
      <c r="AA36" s="1819"/>
      <c r="AB36" s="1820"/>
      <c r="AC36" s="1821"/>
      <c r="AD36" s="1836" t="s">
        <v>51</v>
      </c>
      <c r="AE36" s="1837"/>
      <c r="AF36" s="1837"/>
      <c r="AG36" s="1837"/>
      <c r="AH36" s="1837"/>
      <c r="AI36" s="1837"/>
      <c r="AJ36" s="1837"/>
      <c r="AK36" s="1837"/>
      <c r="AL36" s="1838"/>
      <c r="AM36" s="1839" t="s">
        <v>44</v>
      </c>
      <c r="AN36" s="1821"/>
      <c r="AO36" s="1834" t="s">
        <v>45</v>
      </c>
      <c r="AP36" s="1836" t="s">
        <v>156</v>
      </c>
      <c r="AQ36" s="1840"/>
      <c r="AR36" s="1840"/>
      <c r="AS36" s="1841"/>
      <c r="AT36" s="1834" t="s">
        <v>49</v>
      </c>
      <c r="AU36" s="1834" t="s">
        <v>278</v>
      </c>
      <c r="AV36" s="1834" t="s">
        <v>44</v>
      </c>
      <c r="AW36" s="1839" t="s">
        <v>25</v>
      </c>
      <c r="AX36" s="1821"/>
      <c r="AY36" s="1834" t="s">
        <v>50</v>
      </c>
    </row>
    <row r="37" spans="2:79" s="615" customFormat="1" ht="12" customHeight="1">
      <c r="B37" s="1804" t="s">
        <v>52</v>
      </c>
      <c r="C37" s="1805"/>
      <c r="D37" s="1805"/>
      <c r="E37" s="1806"/>
      <c r="F37" s="616">
        <v>20</v>
      </c>
      <c r="G37" s="617">
        <v>20</v>
      </c>
      <c r="H37" s="617">
        <v>20</v>
      </c>
      <c r="I37" s="617">
        <v>20</v>
      </c>
      <c r="J37" s="617">
        <v>20</v>
      </c>
      <c r="K37" s="617">
        <v>20</v>
      </c>
      <c r="L37" s="619"/>
      <c r="M37" s="616">
        <f>'１０月'!M38+'１１月'!F37</f>
        <v>74</v>
      </c>
      <c r="N37" s="617">
        <f>'１０月'!N38+'１１月'!G37</f>
        <v>74</v>
      </c>
      <c r="O37" s="617">
        <f>'１０月'!O38+'１１月'!H37</f>
        <v>74</v>
      </c>
      <c r="P37" s="617">
        <f>'１０月'!P38+'１１月'!I37</f>
        <v>74</v>
      </c>
      <c r="Q37" s="617">
        <f>'１０月'!Q38+'１１月'!J37</f>
        <v>74</v>
      </c>
      <c r="R37" s="618">
        <f>'１０月'!R38+'１１月'!K37</f>
        <v>74</v>
      </c>
      <c r="S37" s="619"/>
      <c r="T37" s="616">
        <f>'１０月'!T38+'１１月'!F37</f>
        <v>150</v>
      </c>
      <c r="U37" s="617">
        <f>'１０月'!U38+'１１月'!G37</f>
        <v>150</v>
      </c>
      <c r="V37" s="617">
        <f>'１０月'!V38+'１１月'!H37</f>
        <v>150</v>
      </c>
      <c r="W37" s="617">
        <f>'１０月'!W38+'１１月'!I37</f>
        <v>150</v>
      </c>
      <c r="X37" s="617">
        <f>'１０月'!X38+'１１月'!J37</f>
        <v>150</v>
      </c>
      <c r="Y37" s="618">
        <f>'１０月'!Y38+'１１月'!K37</f>
        <v>150</v>
      </c>
      <c r="Z37" s="620"/>
      <c r="AA37" s="1822"/>
      <c r="AB37" s="1823"/>
      <c r="AC37" s="1824"/>
      <c r="AD37" s="621" t="s">
        <v>35</v>
      </c>
      <c r="AE37" s="622" t="s">
        <v>37</v>
      </c>
      <c r="AF37" s="622" t="s">
        <v>36</v>
      </c>
      <c r="AG37" s="622" t="s">
        <v>38</v>
      </c>
      <c r="AH37" s="622" t="s">
        <v>39</v>
      </c>
      <c r="AI37" s="622" t="s">
        <v>40</v>
      </c>
      <c r="AJ37" s="622" t="s">
        <v>41</v>
      </c>
      <c r="AK37" s="622" t="s">
        <v>42</v>
      </c>
      <c r="AL37" s="623" t="s">
        <v>43</v>
      </c>
      <c r="AM37" s="1822"/>
      <c r="AN37" s="1824"/>
      <c r="AO37" s="1835"/>
      <c r="AP37" s="621" t="s">
        <v>46</v>
      </c>
      <c r="AQ37" s="622" t="s">
        <v>48</v>
      </c>
      <c r="AR37" s="622" t="s">
        <v>47</v>
      </c>
      <c r="AS37" s="623" t="s">
        <v>140</v>
      </c>
      <c r="AT37" s="1835"/>
      <c r="AU37" s="1835"/>
      <c r="AV37" s="1835"/>
      <c r="AW37" s="1842"/>
      <c r="AX37" s="1824"/>
      <c r="AY37" s="1835"/>
    </row>
    <row r="38" spans="2:79" s="615" customFormat="1" ht="12" customHeight="1">
      <c r="B38" s="1798" t="s">
        <v>16</v>
      </c>
      <c r="C38" s="1799"/>
      <c r="D38" s="1799"/>
      <c r="E38" s="1800"/>
      <c r="F38" s="625">
        <v>19</v>
      </c>
      <c r="G38" s="626">
        <v>19</v>
      </c>
      <c r="H38" s="626">
        <v>19</v>
      </c>
      <c r="I38" s="626">
        <v>19</v>
      </c>
      <c r="J38" s="626">
        <v>19</v>
      </c>
      <c r="K38" s="626">
        <v>19</v>
      </c>
      <c r="L38" s="628" t="s">
        <v>277</v>
      </c>
      <c r="M38" s="625">
        <f>'１０月'!M39+'１１月'!F38</f>
        <v>68</v>
      </c>
      <c r="N38" s="626">
        <f>'１０月'!N39+'１１月'!G38</f>
        <v>68</v>
      </c>
      <c r="O38" s="626">
        <f>'１０月'!O39+'１１月'!H38</f>
        <v>68</v>
      </c>
      <c r="P38" s="626">
        <f>'１０月'!P39+'１１月'!I38</f>
        <v>68</v>
      </c>
      <c r="Q38" s="626">
        <f>'１０月'!Q39+'１１月'!J38</f>
        <v>68</v>
      </c>
      <c r="R38" s="627">
        <f>'１０月'!R39+'１１月'!K38</f>
        <v>66</v>
      </c>
      <c r="S38" s="628" t="s">
        <v>14</v>
      </c>
      <c r="T38" s="625">
        <f>'１０月'!T39+'１１月'!F38</f>
        <v>132</v>
      </c>
      <c r="U38" s="626">
        <f>'１０月'!U39+'１１月'!G38</f>
        <v>137</v>
      </c>
      <c r="V38" s="626">
        <f>'１０月'!V39+'１１月'!H38</f>
        <v>137</v>
      </c>
      <c r="W38" s="626">
        <f>'１０月'!W39+'１１月'!I38</f>
        <v>137</v>
      </c>
      <c r="X38" s="626">
        <f>'１０月'!X39+'１１月'!J38</f>
        <v>137</v>
      </c>
      <c r="Y38" s="627">
        <f>'１０月'!Y39+'１１月'!K38</f>
        <v>132</v>
      </c>
      <c r="Z38" s="620"/>
      <c r="AA38" s="1807" t="s">
        <v>151</v>
      </c>
      <c r="AB38" s="1523" t="s">
        <v>59</v>
      </c>
      <c r="AC38" s="1524"/>
      <c r="AD38" s="609"/>
      <c r="AE38" s="610"/>
      <c r="AF38" s="610"/>
      <c r="AG38" s="610"/>
      <c r="AH38" s="610"/>
      <c r="AI38" s="610"/>
      <c r="AJ38" s="610"/>
      <c r="AK38" s="610"/>
      <c r="AL38" s="611"/>
      <c r="AM38" s="1827"/>
      <c r="AN38" s="1524"/>
      <c r="AO38" s="612"/>
      <c r="AP38" s="609"/>
      <c r="AQ38" s="610"/>
      <c r="AR38" s="610"/>
      <c r="AS38" s="611"/>
      <c r="AT38" s="612"/>
      <c r="AU38" s="612"/>
      <c r="AV38" s="612"/>
      <c r="AW38" s="1827"/>
      <c r="AX38" s="1524"/>
      <c r="AY38" s="612"/>
    </row>
    <row r="39" spans="2:79" s="615" customFormat="1" ht="12" customHeight="1">
      <c r="B39" s="1798"/>
      <c r="C39" s="1799"/>
      <c r="D39" s="1799"/>
      <c r="E39" s="1800"/>
      <c r="F39" s="625"/>
      <c r="G39" s="626"/>
      <c r="H39" s="626"/>
      <c r="I39" s="626"/>
      <c r="J39" s="626"/>
      <c r="K39" s="627"/>
      <c r="L39" s="628" t="s">
        <v>22</v>
      </c>
      <c r="M39" s="625"/>
      <c r="N39" s="626"/>
      <c r="O39" s="626"/>
      <c r="P39" s="626"/>
      <c r="Q39" s="626"/>
      <c r="R39" s="627"/>
      <c r="S39" s="628"/>
      <c r="T39" s="625"/>
      <c r="U39" s="626"/>
      <c r="V39" s="626"/>
      <c r="W39" s="626"/>
      <c r="X39" s="626"/>
      <c r="Y39" s="627"/>
      <c r="Z39" s="620"/>
      <c r="AA39" s="1808"/>
      <c r="AB39" s="1565" t="s">
        <v>141</v>
      </c>
      <c r="AC39" s="1566"/>
      <c r="AD39" s="625"/>
      <c r="AE39" s="626"/>
      <c r="AF39" s="626"/>
      <c r="AG39" s="626"/>
      <c r="AH39" s="626"/>
      <c r="AI39" s="626"/>
      <c r="AJ39" s="626"/>
      <c r="AK39" s="626"/>
      <c r="AL39" s="627"/>
      <c r="AM39" s="1825"/>
      <c r="AN39" s="1566"/>
      <c r="AO39" s="628"/>
      <c r="AP39" s="625"/>
      <c r="AQ39" s="626"/>
      <c r="AR39" s="626"/>
      <c r="AS39" s="627"/>
      <c r="AT39" s="628"/>
      <c r="AU39" s="628"/>
      <c r="AV39" s="628"/>
      <c r="AW39" s="1825"/>
      <c r="AX39" s="1566"/>
      <c r="AY39" s="628"/>
    </row>
    <row r="40" spans="2:79" s="615" customFormat="1" ht="12" customHeight="1">
      <c r="B40" s="1798" t="s">
        <v>5</v>
      </c>
      <c r="C40" s="1799"/>
      <c r="D40" s="1799"/>
      <c r="E40" s="1800"/>
      <c r="F40" s="625">
        <f t="shared" ref="F40:K40" si="1">F41+F42+F43+F44+F45</f>
        <v>98</v>
      </c>
      <c r="G40" s="626">
        <f t="shared" si="1"/>
        <v>98</v>
      </c>
      <c r="H40" s="626">
        <f t="shared" si="1"/>
        <v>102</v>
      </c>
      <c r="I40" s="626">
        <f t="shared" si="1"/>
        <v>108</v>
      </c>
      <c r="J40" s="626">
        <f t="shared" si="1"/>
        <v>108</v>
      </c>
      <c r="K40" s="627">
        <f t="shared" si="1"/>
        <v>108</v>
      </c>
      <c r="L40" s="628" t="s">
        <v>54</v>
      </c>
      <c r="M40" s="625">
        <f>'１０月'!M41+'１１月'!F40</f>
        <v>357</v>
      </c>
      <c r="N40" s="626">
        <f>'１０月'!N41+'１１月'!G40</f>
        <v>357</v>
      </c>
      <c r="O40" s="626">
        <f>'１０月'!O41+'１１月'!H40</f>
        <v>377</v>
      </c>
      <c r="P40" s="626">
        <f>'１０月'!P41+'１１月'!I40</f>
        <v>408</v>
      </c>
      <c r="Q40" s="626">
        <f>'１０月'!Q41+'１１月'!J40</f>
        <v>408</v>
      </c>
      <c r="R40" s="627">
        <f>'１０月'!R41+'１１月'!K40</f>
        <v>408</v>
      </c>
      <c r="S40" s="628"/>
      <c r="T40" s="625">
        <f>'１０月'!T41+'１１月'!F40</f>
        <v>704</v>
      </c>
      <c r="U40" s="626">
        <f>'１０月'!U41+'１１月'!G40</f>
        <v>740</v>
      </c>
      <c r="V40" s="626">
        <f>'１０月'!V41+'１１月'!H40</f>
        <v>778</v>
      </c>
      <c r="W40" s="626">
        <f>'１０月'!W41+'１１月'!I40</f>
        <v>834</v>
      </c>
      <c r="X40" s="626">
        <f>'１０月'!X41+'１１月'!J40</f>
        <v>835</v>
      </c>
      <c r="Y40" s="627">
        <f>'１０月'!Y41+'１１月'!K40</f>
        <v>836</v>
      </c>
      <c r="Z40" s="629"/>
      <c r="AA40" s="1809"/>
      <c r="AB40" s="1525" t="s">
        <v>142</v>
      </c>
      <c r="AC40" s="1526"/>
      <c r="AD40" s="630"/>
      <c r="AE40" s="631"/>
      <c r="AF40" s="631"/>
      <c r="AG40" s="631"/>
      <c r="AH40" s="631"/>
      <c r="AI40" s="631"/>
      <c r="AJ40" s="631"/>
      <c r="AK40" s="631"/>
      <c r="AL40" s="632"/>
      <c r="AM40" s="1826"/>
      <c r="AN40" s="1526"/>
      <c r="AO40" s="633"/>
      <c r="AP40" s="630"/>
      <c r="AQ40" s="631"/>
      <c r="AR40" s="631"/>
      <c r="AS40" s="632"/>
      <c r="AT40" s="633"/>
      <c r="AU40" s="633"/>
      <c r="AV40" s="633"/>
      <c r="AW40" s="1826"/>
      <c r="AX40" s="1526"/>
      <c r="AY40" s="633"/>
    </row>
    <row r="41" spans="2:79" s="615" customFormat="1" ht="12" customHeight="1">
      <c r="B41" s="1813" t="s">
        <v>244</v>
      </c>
      <c r="C41" s="1814"/>
      <c r="D41" s="1814"/>
      <c r="E41" s="1815"/>
      <c r="F41" s="625">
        <f t="shared" ref="F41:K41" si="2">X34</f>
        <v>94</v>
      </c>
      <c r="G41" s="626">
        <f t="shared" si="2"/>
        <v>94</v>
      </c>
      <c r="H41" s="626">
        <f t="shared" si="2"/>
        <v>100</v>
      </c>
      <c r="I41" s="626">
        <f t="shared" si="2"/>
        <v>105</v>
      </c>
      <c r="J41" s="626">
        <f t="shared" si="2"/>
        <v>105</v>
      </c>
      <c r="K41" s="627">
        <f t="shared" si="2"/>
        <v>105</v>
      </c>
      <c r="L41" s="628" t="s">
        <v>14</v>
      </c>
      <c r="M41" s="625">
        <f>'１０月'!M42+'１１月'!F41</f>
        <v>341</v>
      </c>
      <c r="N41" s="626">
        <f>'１０月'!N42+'１１月'!G41</f>
        <v>342</v>
      </c>
      <c r="O41" s="626">
        <f>'１０月'!O42+'１１月'!H41</f>
        <v>362</v>
      </c>
      <c r="P41" s="626">
        <f>'１０月'!P42+'１１月'!I41</f>
        <v>381</v>
      </c>
      <c r="Q41" s="626">
        <f>'１０月'!Q42+'１１月'!J41</f>
        <v>380</v>
      </c>
      <c r="R41" s="627">
        <f>'１０月'!R42+'１１月'!K41</f>
        <v>368</v>
      </c>
      <c r="S41" s="628" t="s">
        <v>15</v>
      </c>
      <c r="T41" s="625">
        <f>'１０月'!T42+'１１月'!F41</f>
        <v>662.5</v>
      </c>
      <c r="U41" s="626">
        <f>'１０月'!U42+'１１月'!G41</f>
        <v>700.5</v>
      </c>
      <c r="V41" s="626">
        <f>'１０月'!V42+'１１月'!H41</f>
        <v>738.5</v>
      </c>
      <c r="W41" s="626">
        <f>'１０月'!W42+'１１月'!I41</f>
        <v>769.5</v>
      </c>
      <c r="X41" s="626">
        <f>'１０月'!X42+'１１月'!J41</f>
        <v>762.5</v>
      </c>
      <c r="Y41" s="627">
        <f>'１０月'!Y42+'１１月'!K41</f>
        <v>753.5</v>
      </c>
      <c r="Z41" s="629"/>
      <c r="AA41" s="1807" t="s">
        <v>129</v>
      </c>
      <c r="AB41" s="1523" t="s">
        <v>59</v>
      </c>
      <c r="AC41" s="1524"/>
      <c r="AD41" s="609"/>
      <c r="AE41" s="610"/>
      <c r="AF41" s="610"/>
      <c r="AG41" s="610"/>
      <c r="AH41" s="610"/>
      <c r="AI41" s="610"/>
      <c r="AJ41" s="610"/>
      <c r="AK41" s="610"/>
      <c r="AL41" s="611"/>
      <c r="AM41" s="1827"/>
      <c r="AN41" s="1524"/>
      <c r="AO41" s="612"/>
      <c r="AP41" s="609"/>
      <c r="AQ41" s="610"/>
      <c r="AR41" s="610"/>
      <c r="AS41" s="611"/>
      <c r="AT41" s="612"/>
      <c r="AU41" s="612"/>
      <c r="AV41" s="612"/>
      <c r="AW41" s="1827"/>
      <c r="AX41" s="1524"/>
      <c r="AY41" s="612"/>
    </row>
    <row r="42" spans="2:79" s="615" customFormat="1" ht="12" customHeight="1">
      <c r="B42" s="1798" t="s">
        <v>3</v>
      </c>
      <c r="C42" s="1799"/>
      <c r="D42" s="1799"/>
      <c r="E42" s="1800"/>
      <c r="F42" s="625">
        <f t="shared" ref="F42:K42" si="3">AD34</f>
        <v>4</v>
      </c>
      <c r="G42" s="626">
        <f t="shared" si="3"/>
        <v>4</v>
      </c>
      <c r="H42" s="626">
        <f t="shared" si="3"/>
        <v>2</v>
      </c>
      <c r="I42" s="626">
        <f t="shared" si="3"/>
        <v>2</v>
      </c>
      <c r="J42" s="626">
        <f t="shared" si="3"/>
        <v>2</v>
      </c>
      <c r="K42" s="627">
        <f t="shared" si="3"/>
        <v>2</v>
      </c>
      <c r="L42" s="628" t="s">
        <v>15</v>
      </c>
      <c r="M42" s="625">
        <f>'１０月'!M43+'１１月'!F42</f>
        <v>16</v>
      </c>
      <c r="N42" s="626">
        <f>'１０月'!N43+'１１月'!G42</f>
        <v>15</v>
      </c>
      <c r="O42" s="626">
        <f>'１０月'!O43+'１１月'!H42</f>
        <v>13</v>
      </c>
      <c r="P42" s="626">
        <f>'１０月'!P43+'１１月'!I42</f>
        <v>15</v>
      </c>
      <c r="Q42" s="626">
        <f>'１０月'!Q43+'１１月'!J42</f>
        <v>16</v>
      </c>
      <c r="R42" s="627">
        <f>'１０月'!R43+'１１月'!K42</f>
        <v>28</v>
      </c>
      <c r="S42" s="628"/>
      <c r="T42" s="625">
        <f>'１０月'!T43+'１１月'!F42</f>
        <v>41.5</v>
      </c>
      <c r="U42" s="626">
        <f>'１０月'!U43+'１１月'!G42</f>
        <v>39.5</v>
      </c>
      <c r="V42" s="626">
        <f>'１０月'!V43+'１１月'!H42</f>
        <v>37.5</v>
      </c>
      <c r="W42" s="626">
        <f>'１０月'!W43+'１１月'!I42</f>
        <v>40.5</v>
      </c>
      <c r="X42" s="626">
        <f>'１０月'!X43+'１１月'!J42</f>
        <v>48.5</v>
      </c>
      <c r="Y42" s="627">
        <f>'１０月'!Y43+'１１月'!K42</f>
        <v>58.5</v>
      </c>
      <c r="Z42" s="629"/>
      <c r="AA42" s="1808"/>
      <c r="AB42" s="1565" t="s">
        <v>141</v>
      </c>
      <c r="AC42" s="1566"/>
      <c r="AD42" s="625"/>
      <c r="AE42" s="626"/>
      <c r="AF42" s="626"/>
      <c r="AG42" s="626"/>
      <c r="AH42" s="626"/>
      <c r="AI42" s="626"/>
      <c r="AJ42" s="626"/>
      <c r="AK42" s="626"/>
      <c r="AL42" s="627"/>
      <c r="AM42" s="1825"/>
      <c r="AN42" s="1566"/>
      <c r="AO42" s="628"/>
      <c r="AP42" s="625"/>
      <c r="AQ42" s="626"/>
      <c r="AR42" s="626"/>
      <c r="AS42" s="627"/>
      <c r="AT42" s="628"/>
      <c r="AU42" s="628"/>
      <c r="AV42" s="628"/>
      <c r="AW42" s="1825"/>
      <c r="AX42" s="1566"/>
      <c r="AY42" s="628"/>
    </row>
    <row r="43" spans="2:79" s="615" customFormat="1" ht="12" customHeight="1">
      <c r="B43" s="1798"/>
      <c r="C43" s="1799"/>
      <c r="D43" s="1799"/>
      <c r="E43" s="1800"/>
      <c r="F43" s="625"/>
      <c r="G43" s="626"/>
      <c r="H43" s="626"/>
      <c r="I43" s="626"/>
      <c r="J43" s="626"/>
      <c r="K43" s="627"/>
      <c r="L43" s="628"/>
      <c r="M43" s="625"/>
      <c r="N43" s="626"/>
      <c r="O43" s="626"/>
      <c r="P43" s="626"/>
      <c r="Q43" s="626"/>
      <c r="R43" s="627"/>
      <c r="S43" s="628"/>
      <c r="T43" s="625"/>
      <c r="U43" s="626"/>
      <c r="V43" s="626"/>
      <c r="W43" s="626"/>
      <c r="X43" s="626"/>
      <c r="Y43" s="627"/>
      <c r="Z43" s="629"/>
      <c r="AA43" s="1809"/>
      <c r="AB43" s="1525" t="s">
        <v>142</v>
      </c>
      <c r="AC43" s="1526"/>
      <c r="AD43" s="630"/>
      <c r="AE43" s="631"/>
      <c r="AF43" s="631"/>
      <c r="AG43" s="631"/>
      <c r="AH43" s="631"/>
      <c r="AI43" s="631"/>
      <c r="AJ43" s="631"/>
      <c r="AK43" s="631"/>
      <c r="AL43" s="632"/>
      <c r="AM43" s="1826"/>
      <c r="AN43" s="1526"/>
      <c r="AO43" s="633"/>
      <c r="AP43" s="630"/>
      <c r="AQ43" s="631"/>
      <c r="AR43" s="631"/>
      <c r="AS43" s="632"/>
      <c r="AT43" s="633"/>
      <c r="AU43" s="633"/>
      <c r="AV43" s="633"/>
      <c r="AW43" s="1830"/>
      <c r="AX43" s="1831"/>
      <c r="AY43" s="636"/>
    </row>
    <row r="44" spans="2:79" s="615" customFormat="1" ht="12" customHeight="1">
      <c r="B44" s="1810" t="s">
        <v>53</v>
      </c>
      <c r="C44" s="1811"/>
      <c r="D44" s="1811"/>
      <c r="E44" s="1812"/>
      <c r="F44" s="625">
        <f t="shared" ref="F44:K44" si="4">AJ34</f>
        <v>0</v>
      </c>
      <c r="G44" s="626">
        <f t="shared" si="4"/>
        <v>0</v>
      </c>
      <c r="H44" s="626">
        <f t="shared" si="4"/>
        <v>0</v>
      </c>
      <c r="I44" s="626">
        <f t="shared" si="4"/>
        <v>1</v>
      </c>
      <c r="J44" s="626">
        <f t="shared" si="4"/>
        <v>1</v>
      </c>
      <c r="K44" s="627">
        <f t="shared" si="4"/>
        <v>1</v>
      </c>
      <c r="L44" s="628"/>
      <c r="M44" s="625">
        <f>'１０月'!M45+'１１月'!F44</f>
        <v>0</v>
      </c>
      <c r="N44" s="626">
        <f>'１０月'!N45+'１１月'!G44</f>
        <v>0</v>
      </c>
      <c r="O44" s="626">
        <f>'１０月'!O45+'１１月'!H44</f>
        <v>2</v>
      </c>
      <c r="P44" s="626">
        <f>'１０月'!P45+'１１月'!I44</f>
        <v>9</v>
      </c>
      <c r="Q44" s="626">
        <f>'１０月'!Q45+'１１月'!J44</f>
        <v>9</v>
      </c>
      <c r="R44" s="627">
        <f>'１０月'!R45+'１１月'!K44</f>
        <v>9</v>
      </c>
      <c r="S44" s="628"/>
      <c r="T44" s="625">
        <f>'１０月'!T45+'１１月'!F44</f>
        <v>0</v>
      </c>
      <c r="U44" s="626">
        <f>'１０月'!U45+'１１月'!G44</f>
        <v>0</v>
      </c>
      <c r="V44" s="626">
        <f>'１０月'!V45+'１１月'!H44</f>
        <v>2</v>
      </c>
      <c r="W44" s="626">
        <f>'１０月'!W45+'１１月'!I44</f>
        <v>17</v>
      </c>
      <c r="X44" s="626">
        <f>'１０月'!X45+'１１月'!J44</f>
        <v>17</v>
      </c>
      <c r="Y44" s="627">
        <f>'１０月'!Y45+'１１月'!K44</f>
        <v>17</v>
      </c>
      <c r="Z44" s="629"/>
      <c r="AA44" s="1807" t="s">
        <v>144</v>
      </c>
      <c r="AB44" s="1523" t="s">
        <v>59</v>
      </c>
      <c r="AC44" s="1524"/>
      <c r="AD44" s="637"/>
      <c r="AE44" s="613"/>
      <c r="AF44" s="613"/>
      <c r="AG44" s="613"/>
      <c r="AH44" s="613"/>
      <c r="AI44" s="613"/>
      <c r="AJ44" s="613"/>
      <c r="AK44" s="613"/>
      <c r="AL44" s="614"/>
      <c r="AM44" s="1828"/>
      <c r="AN44" s="1829"/>
      <c r="AO44" s="638"/>
      <c r="AP44" s="637"/>
      <c r="AQ44" s="613"/>
      <c r="AR44" s="613"/>
      <c r="AS44" s="614"/>
      <c r="AT44" s="638"/>
      <c r="AU44" s="638"/>
      <c r="AV44" s="638"/>
      <c r="AW44" s="1828"/>
      <c r="AX44" s="1829"/>
      <c r="AY44" s="638"/>
    </row>
    <row r="45" spans="2:79" s="615" customFormat="1" ht="12" customHeight="1">
      <c r="B45" s="1798" t="s">
        <v>4</v>
      </c>
      <c r="C45" s="1799"/>
      <c r="D45" s="1799"/>
      <c r="E45" s="1800"/>
      <c r="F45" s="625">
        <v>0</v>
      </c>
      <c r="G45" s="626">
        <v>0</v>
      </c>
      <c r="H45" s="626">
        <f>AP34</f>
        <v>0</v>
      </c>
      <c r="I45" s="626">
        <f>AQ34</f>
        <v>0</v>
      </c>
      <c r="J45" s="626">
        <f>AR34</f>
        <v>0</v>
      </c>
      <c r="K45" s="627">
        <f>AS34</f>
        <v>0</v>
      </c>
      <c r="L45" s="628"/>
      <c r="M45" s="625">
        <f>'１０月'!M46+'１１月'!F45</f>
        <v>0</v>
      </c>
      <c r="N45" s="626">
        <f>'１０月'!N46+'１１月'!G45</f>
        <v>0</v>
      </c>
      <c r="O45" s="626">
        <f>'１０月'!O46+'１１月'!H45</f>
        <v>0</v>
      </c>
      <c r="P45" s="626">
        <f>'１０月'!P46+'１１月'!I45</f>
        <v>3</v>
      </c>
      <c r="Q45" s="626">
        <f>'１０月'!Q46+'１１月'!J45</f>
        <v>3</v>
      </c>
      <c r="R45" s="627">
        <f>'１０月'!R46+'１１月'!K45</f>
        <v>3</v>
      </c>
      <c r="S45" s="628"/>
      <c r="T45" s="625">
        <f>'１０月'!T46+'１１月'!F45</f>
        <v>0</v>
      </c>
      <c r="U45" s="626">
        <f>'１０月'!U46+'１１月'!G45</f>
        <v>0</v>
      </c>
      <c r="V45" s="626">
        <f>'１０月'!V46+'１１月'!H45</f>
        <v>0</v>
      </c>
      <c r="W45" s="626">
        <f>'１０月'!W46+'１１月'!I45</f>
        <v>7</v>
      </c>
      <c r="X45" s="626">
        <f>'１０月'!X46+'１１月'!J45</f>
        <v>7</v>
      </c>
      <c r="Y45" s="627">
        <f>'１０月'!Y46+'１１月'!K45</f>
        <v>7</v>
      </c>
      <c r="Z45" s="639"/>
      <c r="AA45" s="1808"/>
      <c r="AB45" s="1565" t="s">
        <v>141</v>
      </c>
      <c r="AC45" s="1566"/>
      <c r="AD45" s="640"/>
      <c r="AE45" s="634"/>
      <c r="AF45" s="634"/>
      <c r="AG45" s="634"/>
      <c r="AH45" s="634"/>
      <c r="AI45" s="634"/>
      <c r="AJ45" s="634"/>
      <c r="AK45" s="634"/>
      <c r="AL45" s="635"/>
      <c r="AM45" s="1832"/>
      <c r="AN45" s="1833"/>
      <c r="AO45" s="641"/>
      <c r="AP45" s="640"/>
      <c r="AQ45" s="634"/>
      <c r="AR45" s="634"/>
      <c r="AS45" s="635"/>
      <c r="AT45" s="641"/>
      <c r="AU45" s="641"/>
      <c r="AV45" s="641"/>
      <c r="AW45" s="1832"/>
      <c r="AX45" s="1833"/>
      <c r="AY45" s="641"/>
    </row>
    <row r="46" spans="2:79" s="615" customFormat="1" ht="12" customHeight="1">
      <c r="B46" s="1429" t="s">
        <v>329</v>
      </c>
      <c r="C46" s="1430"/>
      <c r="D46" s="1430"/>
      <c r="E46" s="1431"/>
      <c r="F46" s="630"/>
      <c r="G46" s="631"/>
      <c r="H46" s="631"/>
      <c r="I46" s="631"/>
      <c r="J46" s="631"/>
      <c r="K46" s="632"/>
      <c r="L46" s="633"/>
      <c r="M46" s="630">
        <f>'１０月'!M47+'１１月'!F46</f>
        <v>0</v>
      </c>
      <c r="N46" s="631">
        <f>'１０月'!N47+'１１月'!G46</f>
        <v>0</v>
      </c>
      <c r="O46" s="631">
        <f>'１０月'!O47+'１１月'!H46</f>
        <v>0</v>
      </c>
      <c r="P46" s="631">
        <f>'１０月'!P47+'１１月'!I46</f>
        <v>0</v>
      </c>
      <c r="Q46" s="631">
        <f>'１０月'!Q47+'１１月'!J46</f>
        <v>0</v>
      </c>
      <c r="R46" s="632">
        <f>'１０月'!R47+'１１月'!K46</f>
        <v>0</v>
      </c>
      <c r="S46" s="633"/>
      <c r="T46" s="630">
        <f>'１０月'!T47+'１１月'!F46</f>
        <v>0</v>
      </c>
      <c r="U46" s="631">
        <f>'１０月'!U47+'１１月'!G46</f>
        <v>0</v>
      </c>
      <c r="V46" s="631">
        <f>'１０月'!V47+'１１月'!H46</f>
        <v>0</v>
      </c>
      <c r="W46" s="631">
        <f>'１０月'!W47+'１１月'!I46</f>
        <v>0</v>
      </c>
      <c r="X46" s="631">
        <f>'１０月'!X47+'１１月'!J46</f>
        <v>0</v>
      </c>
      <c r="Y46" s="632">
        <f>'１０月'!Y47+'１１月'!K46</f>
        <v>0</v>
      </c>
      <c r="Z46" s="639"/>
      <c r="AA46" s="1809"/>
      <c r="AB46" s="1525" t="s">
        <v>142</v>
      </c>
      <c r="AC46" s="1526"/>
      <c r="AD46" s="642"/>
      <c r="AE46" s="643"/>
      <c r="AF46" s="643"/>
      <c r="AG46" s="643"/>
      <c r="AH46" s="643"/>
      <c r="AI46" s="643"/>
      <c r="AJ46" s="643"/>
      <c r="AK46" s="643"/>
      <c r="AL46" s="644"/>
      <c r="AM46" s="1830"/>
      <c r="AN46" s="1831"/>
      <c r="AO46" s="636"/>
      <c r="AP46" s="642"/>
      <c r="AQ46" s="643"/>
      <c r="AR46" s="643"/>
      <c r="AS46" s="644"/>
      <c r="AT46" s="636"/>
      <c r="AU46" s="636"/>
      <c r="AV46" s="636"/>
      <c r="AW46" s="1830"/>
      <c r="AX46" s="1831"/>
      <c r="AY46" s="636"/>
    </row>
    <row r="47" spans="2:79" ht="12" customHeight="1">
      <c r="B47" s="645"/>
      <c r="C47" s="645"/>
      <c r="D47" s="645"/>
      <c r="E47" s="645"/>
      <c r="F47" s="645"/>
      <c r="G47" s="645"/>
      <c r="H47" s="645"/>
      <c r="I47" s="645"/>
      <c r="J47" s="645"/>
      <c r="K47" s="646"/>
      <c r="L47" s="646"/>
      <c r="M47" s="646"/>
      <c r="N47" s="646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</row>
    <row r="48" spans="2:79" ht="12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3">
    <mergeCell ref="AT15:AY15"/>
    <mergeCell ref="AM46:AN46"/>
    <mergeCell ref="AM45:AN45"/>
    <mergeCell ref="AW45:AX45"/>
    <mergeCell ref="AW46:AX46"/>
    <mergeCell ref="AY36:AY37"/>
    <mergeCell ref="AB38:AC38"/>
    <mergeCell ref="AB40:AC40"/>
    <mergeCell ref="AD36:AL36"/>
    <mergeCell ref="AM36:AN37"/>
    <mergeCell ref="AP36:AS36"/>
    <mergeCell ref="AW43:AX43"/>
    <mergeCell ref="AB42:AC42"/>
    <mergeCell ref="AM42:AN42"/>
    <mergeCell ref="AW42:AX42"/>
    <mergeCell ref="AB43:AC43"/>
    <mergeCell ref="AM43:AN43"/>
    <mergeCell ref="AT36:AT37"/>
    <mergeCell ref="AW36:AX37"/>
    <mergeCell ref="AO36:AO37"/>
    <mergeCell ref="AU36:AU37"/>
    <mergeCell ref="AV36:AV37"/>
    <mergeCell ref="AW38:AX38"/>
    <mergeCell ref="AB39:AC39"/>
    <mergeCell ref="AW39:AX39"/>
    <mergeCell ref="AM40:AN40"/>
    <mergeCell ref="B46:E46"/>
    <mergeCell ref="B43:E43"/>
    <mergeCell ref="AM38:AN38"/>
    <mergeCell ref="B38:E38"/>
    <mergeCell ref="AM44:AN44"/>
    <mergeCell ref="AM39:AN39"/>
    <mergeCell ref="AW40:AX40"/>
    <mergeCell ref="AW44:AX44"/>
    <mergeCell ref="AB45:AC45"/>
    <mergeCell ref="AM41:AN41"/>
    <mergeCell ref="AW41:AX41"/>
    <mergeCell ref="D32:P32"/>
    <mergeCell ref="B45:E45"/>
    <mergeCell ref="B42:E42"/>
    <mergeCell ref="AB41:AC41"/>
    <mergeCell ref="AB44:AC44"/>
    <mergeCell ref="B36:E36"/>
    <mergeCell ref="B37:E37"/>
    <mergeCell ref="AA38:AA40"/>
    <mergeCell ref="B44:E44"/>
    <mergeCell ref="AA41:AA43"/>
    <mergeCell ref="AA44:AA46"/>
    <mergeCell ref="B41:E41"/>
    <mergeCell ref="AB46:AC46"/>
    <mergeCell ref="B39:E39"/>
    <mergeCell ref="B40:E40"/>
    <mergeCell ref="B34:C34"/>
    <mergeCell ref="R34:W34"/>
    <mergeCell ref="AA36:AC37"/>
    <mergeCell ref="D15:P15"/>
    <mergeCell ref="AT32:AY32"/>
    <mergeCell ref="AT33:AY33"/>
    <mergeCell ref="AT34:AY34"/>
    <mergeCell ref="AT17:AY17"/>
    <mergeCell ref="D17:P17"/>
    <mergeCell ref="D21:P21"/>
    <mergeCell ref="D22:P22"/>
    <mergeCell ref="D23:P23"/>
    <mergeCell ref="D18:P18"/>
    <mergeCell ref="D19:P19"/>
    <mergeCell ref="D20:P20"/>
    <mergeCell ref="D24:P24"/>
    <mergeCell ref="D25:P25"/>
    <mergeCell ref="D26:P26"/>
    <mergeCell ref="D27:P27"/>
    <mergeCell ref="D28:P28"/>
    <mergeCell ref="D29:P29"/>
    <mergeCell ref="D33:P33"/>
    <mergeCell ref="D30:P30"/>
    <mergeCell ref="D31:P31"/>
    <mergeCell ref="D34:P34"/>
    <mergeCell ref="AT16:AY16"/>
    <mergeCell ref="D16:P16"/>
    <mergeCell ref="D14:P14"/>
    <mergeCell ref="D9:P9"/>
    <mergeCell ref="D10:P10"/>
    <mergeCell ref="D11:P11"/>
    <mergeCell ref="R2:W2"/>
    <mergeCell ref="D2:P3"/>
    <mergeCell ref="D12:P12"/>
    <mergeCell ref="D13:P13"/>
    <mergeCell ref="B1:AY1"/>
    <mergeCell ref="D7:P7"/>
    <mergeCell ref="D8:P8"/>
    <mergeCell ref="B2:B3"/>
    <mergeCell ref="C2:C3"/>
    <mergeCell ref="D4:P4"/>
    <mergeCell ref="Q2:Q3"/>
    <mergeCell ref="AJ2:AO2"/>
    <mergeCell ref="AP2:AS2"/>
    <mergeCell ref="D5:P5"/>
    <mergeCell ref="D6:P6"/>
    <mergeCell ref="AT2:AY3"/>
    <mergeCell ref="AD2:AI2"/>
    <mergeCell ref="X2:AC2"/>
    <mergeCell ref="AT14:AY14"/>
    <mergeCell ref="AT10:AY10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CA59"/>
  <sheetViews>
    <sheetView topLeftCell="A7" zoomScale="120" zoomScaleNormal="120" workbookViewId="0">
      <selection activeCell="L39" sqref="L39"/>
    </sheetView>
  </sheetViews>
  <sheetFormatPr defaultColWidth="9" defaultRowHeight="13.2"/>
  <cols>
    <col min="1" max="1" width="0.6640625" style="590" customWidth="1"/>
    <col min="2" max="51" width="2.6640625" style="590" customWidth="1"/>
    <col min="52" max="16384" width="9" style="590"/>
  </cols>
  <sheetData>
    <row r="1" spans="2:52" ht="20.100000000000001" customHeight="1" thickBot="1">
      <c r="B1" s="1321" t="s">
        <v>469</v>
      </c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  <c r="X1" s="1321"/>
      <c r="Y1" s="1321"/>
      <c r="Z1" s="1778"/>
      <c r="AA1" s="1778"/>
      <c r="AB1" s="1778"/>
      <c r="AC1" s="1778"/>
      <c r="AD1" s="1778"/>
      <c r="AE1" s="1778"/>
      <c r="AF1" s="1778"/>
      <c r="AG1" s="1778"/>
      <c r="AH1" s="1778"/>
      <c r="AI1" s="1778"/>
      <c r="AJ1" s="1778"/>
      <c r="AK1" s="1778"/>
      <c r="AL1" s="1778"/>
      <c r="AM1" s="1778"/>
      <c r="AN1" s="1778"/>
      <c r="AO1" s="1778"/>
      <c r="AP1" s="1778"/>
      <c r="AQ1" s="1778"/>
      <c r="AR1" s="1778"/>
      <c r="AS1" s="1778"/>
      <c r="AT1" s="1778"/>
      <c r="AU1" s="1778"/>
      <c r="AV1" s="1778"/>
      <c r="AW1" s="1778"/>
      <c r="AX1" s="1778"/>
      <c r="AY1" s="1778"/>
    </row>
    <row r="2" spans="2:52" s="591" customFormat="1" ht="12" customHeight="1">
      <c r="B2" s="1643" t="s">
        <v>1</v>
      </c>
      <c r="C2" s="1644" t="s">
        <v>2</v>
      </c>
      <c r="D2" s="1631" t="s">
        <v>6</v>
      </c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3"/>
      <c r="Q2" s="1779" t="s">
        <v>276</v>
      </c>
      <c r="R2" s="1631" t="s">
        <v>57</v>
      </c>
      <c r="S2" s="1648"/>
      <c r="T2" s="1648"/>
      <c r="U2" s="1648"/>
      <c r="V2" s="1648"/>
      <c r="W2" s="1649"/>
      <c r="X2" s="1631" t="s">
        <v>211</v>
      </c>
      <c r="Y2" s="1648"/>
      <c r="Z2" s="1648"/>
      <c r="AA2" s="1648"/>
      <c r="AB2" s="1648"/>
      <c r="AC2" s="1649"/>
      <c r="AD2" s="1631" t="s">
        <v>27</v>
      </c>
      <c r="AE2" s="1648"/>
      <c r="AF2" s="1648"/>
      <c r="AG2" s="1648"/>
      <c r="AH2" s="1648"/>
      <c r="AI2" s="1649"/>
      <c r="AJ2" s="1781" t="s">
        <v>139</v>
      </c>
      <c r="AK2" s="1782"/>
      <c r="AL2" s="1782"/>
      <c r="AM2" s="1782"/>
      <c r="AN2" s="1782"/>
      <c r="AO2" s="1783"/>
      <c r="AP2" s="1631" t="s">
        <v>140</v>
      </c>
      <c r="AQ2" s="1648"/>
      <c r="AR2" s="1648"/>
      <c r="AS2" s="1649"/>
      <c r="AT2" s="1860" t="s">
        <v>275</v>
      </c>
      <c r="AU2" s="1648"/>
      <c r="AV2" s="1648"/>
      <c r="AW2" s="1648"/>
      <c r="AX2" s="1648"/>
      <c r="AY2" s="1649"/>
      <c r="AZ2" s="123"/>
    </row>
    <row r="3" spans="2:52" s="591" customFormat="1" ht="12" customHeight="1" thickBot="1">
      <c r="B3" s="1634"/>
      <c r="C3" s="1645"/>
      <c r="D3" s="1634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6"/>
      <c r="Q3" s="1780"/>
      <c r="R3" s="592" t="s">
        <v>28</v>
      </c>
      <c r="S3" s="593" t="s">
        <v>29</v>
      </c>
      <c r="T3" s="593" t="s">
        <v>30</v>
      </c>
      <c r="U3" s="593" t="s">
        <v>31</v>
      </c>
      <c r="V3" s="593" t="s">
        <v>32</v>
      </c>
      <c r="W3" s="594" t="s">
        <v>33</v>
      </c>
      <c r="X3" s="592" t="s">
        <v>8</v>
      </c>
      <c r="Y3" s="593" t="s">
        <v>9</v>
      </c>
      <c r="Z3" s="593" t="s">
        <v>10</v>
      </c>
      <c r="AA3" s="593" t="s">
        <v>11</v>
      </c>
      <c r="AB3" s="593" t="s">
        <v>12</v>
      </c>
      <c r="AC3" s="594" t="s">
        <v>13</v>
      </c>
      <c r="AD3" s="592" t="s">
        <v>8</v>
      </c>
      <c r="AE3" s="593" t="s">
        <v>9</v>
      </c>
      <c r="AF3" s="593" t="s">
        <v>10</v>
      </c>
      <c r="AG3" s="593" t="s">
        <v>11</v>
      </c>
      <c r="AH3" s="593" t="s">
        <v>12</v>
      </c>
      <c r="AI3" s="594" t="s">
        <v>13</v>
      </c>
      <c r="AJ3" s="592" t="s">
        <v>8</v>
      </c>
      <c r="AK3" s="593" t="s">
        <v>9</v>
      </c>
      <c r="AL3" s="593" t="s">
        <v>10</v>
      </c>
      <c r="AM3" s="593" t="s">
        <v>11</v>
      </c>
      <c r="AN3" s="593" t="s">
        <v>12</v>
      </c>
      <c r="AO3" s="594" t="s">
        <v>13</v>
      </c>
      <c r="AP3" s="592"/>
      <c r="AQ3" s="593" t="s">
        <v>11</v>
      </c>
      <c r="AR3" s="593" t="s">
        <v>12</v>
      </c>
      <c r="AS3" s="594" t="s">
        <v>13</v>
      </c>
      <c r="AT3" s="1861"/>
      <c r="AU3" s="1862"/>
      <c r="AV3" s="1862"/>
      <c r="AW3" s="1862"/>
      <c r="AX3" s="1862"/>
      <c r="AY3" s="1863"/>
      <c r="AZ3" s="123"/>
    </row>
    <row r="4" spans="2:52" ht="12" customHeight="1">
      <c r="B4" s="510">
        <f>スクールカレンダー!Y13</f>
        <v>1</v>
      </c>
      <c r="C4" s="525" t="str">
        <f>スクールカレンダー!Z13</f>
        <v>火</v>
      </c>
      <c r="D4" s="1849" t="str">
        <f>IF(スクールカレンダー!AA13="","",スクールカレンダー!AA13)</f>
        <v>朝会　安全点検日　ALT
町特支連専門家チーム研修③</v>
      </c>
      <c r="E4" s="1850"/>
      <c r="F4" s="1850"/>
      <c r="G4" s="1850"/>
      <c r="H4" s="1850"/>
      <c r="I4" s="1850"/>
      <c r="J4" s="1850"/>
      <c r="K4" s="1850"/>
      <c r="L4" s="1850"/>
      <c r="M4" s="1850"/>
      <c r="N4" s="1850"/>
      <c r="O4" s="1850"/>
      <c r="P4" s="1851"/>
      <c r="Q4" s="512" t="s">
        <v>23</v>
      </c>
      <c r="R4" s="513" t="s">
        <v>62</v>
      </c>
      <c r="S4" s="514" t="s">
        <v>62</v>
      </c>
      <c r="T4" s="514" t="s">
        <v>62</v>
      </c>
      <c r="U4" s="514" t="s">
        <v>62</v>
      </c>
      <c r="V4" s="514" t="s">
        <v>62</v>
      </c>
      <c r="W4" s="515" t="s">
        <v>62</v>
      </c>
      <c r="X4" s="513">
        <v>5</v>
      </c>
      <c r="Y4" s="514">
        <v>5</v>
      </c>
      <c r="Z4" s="514">
        <v>5</v>
      </c>
      <c r="AA4" s="514">
        <v>6</v>
      </c>
      <c r="AB4" s="514">
        <v>6</v>
      </c>
      <c r="AC4" s="515">
        <v>6</v>
      </c>
      <c r="AD4" s="513"/>
      <c r="AE4" s="514"/>
      <c r="AF4" s="514"/>
      <c r="AG4" s="514"/>
      <c r="AH4" s="514"/>
      <c r="AI4" s="515"/>
      <c r="AJ4" s="513"/>
      <c r="AK4" s="514"/>
      <c r="AL4" s="514"/>
      <c r="AM4" s="514"/>
      <c r="AN4" s="514"/>
      <c r="AO4" s="515"/>
      <c r="AP4" s="513"/>
      <c r="AQ4" s="514"/>
      <c r="AR4" s="514"/>
      <c r="AS4" s="515"/>
      <c r="AT4" s="693"/>
      <c r="AU4" s="693"/>
      <c r="AV4" s="693"/>
      <c r="AW4" s="693"/>
      <c r="AX4" s="693"/>
      <c r="AY4" s="694"/>
      <c r="AZ4" s="114"/>
    </row>
    <row r="5" spans="2:52" ht="12" customHeight="1">
      <c r="B5" s="510">
        <f>スクールカレンダー!Y14</f>
        <v>2</v>
      </c>
      <c r="C5" s="525" t="str">
        <f>スクールカレンダー!Z14</f>
        <v>水</v>
      </c>
      <c r="D5" s="1849" t="str">
        <f>IF(スクールカレンダー!AA14="","",スクールカレンダー!AA14)</f>
        <v>校外班集会・集団下校
チャレンジタイム</v>
      </c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1"/>
      <c r="Q5" s="512" t="s">
        <v>23</v>
      </c>
      <c r="R5" s="513" t="s">
        <v>62</v>
      </c>
      <c r="S5" s="514" t="s">
        <v>62</v>
      </c>
      <c r="T5" s="514" t="s">
        <v>62</v>
      </c>
      <c r="U5" s="514" t="s">
        <v>62</v>
      </c>
      <c r="V5" s="514" t="s">
        <v>421</v>
      </c>
      <c r="W5" s="518"/>
      <c r="X5" s="513">
        <v>5</v>
      </c>
      <c r="Y5" s="514">
        <v>5</v>
      </c>
      <c r="Z5" s="514">
        <v>5</v>
      </c>
      <c r="AA5" s="514">
        <v>5</v>
      </c>
      <c r="AB5" s="514">
        <v>5</v>
      </c>
      <c r="AC5" s="515">
        <v>5</v>
      </c>
      <c r="AD5" s="513"/>
      <c r="AE5" s="514"/>
      <c r="AF5" s="514"/>
      <c r="AG5" s="514"/>
      <c r="AH5" s="514"/>
      <c r="AI5" s="515"/>
      <c r="AJ5" s="513"/>
      <c r="AK5" s="514"/>
      <c r="AL5" s="514"/>
      <c r="AM5" s="514"/>
      <c r="AN5" s="514"/>
      <c r="AO5" s="515"/>
      <c r="AP5" s="513"/>
      <c r="AQ5" s="514"/>
      <c r="AR5" s="514"/>
      <c r="AS5" s="515"/>
      <c r="AT5" s="1864" t="s">
        <v>569</v>
      </c>
      <c r="AU5" s="1858"/>
      <c r="AV5" s="1858"/>
      <c r="AW5" s="1858"/>
      <c r="AX5" s="1858"/>
      <c r="AY5" s="1859"/>
      <c r="AZ5" s="114"/>
    </row>
    <row r="6" spans="2:52" ht="12" customHeight="1">
      <c r="B6" s="510">
        <f>スクールカレンダー!Y15</f>
        <v>3</v>
      </c>
      <c r="C6" s="525" t="str">
        <f>スクールカレンダー!Z15</f>
        <v>木</v>
      </c>
      <c r="D6" s="1849" t="str">
        <f>IF(スクールカレンダー!AA15="","",スクールカレンダー!AA15)</f>
        <v>委員会後④
小中高連携協議会</v>
      </c>
      <c r="E6" s="1850"/>
      <c r="F6" s="1850"/>
      <c r="G6" s="1850"/>
      <c r="H6" s="1850"/>
      <c r="I6" s="1850"/>
      <c r="J6" s="1850"/>
      <c r="K6" s="1850"/>
      <c r="L6" s="1850"/>
      <c r="M6" s="1850"/>
      <c r="N6" s="1850"/>
      <c r="O6" s="1850"/>
      <c r="P6" s="1851"/>
      <c r="Q6" s="512" t="s">
        <v>23</v>
      </c>
      <c r="R6" s="513" t="s">
        <v>62</v>
      </c>
      <c r="S6" s="514" t="s">
        <v>62</v>
      </c>
      <c r="T6" s="514" t="s">
        <v>62</v>
      </c>
      <c r="U6" s="514" t="s">
        <v>62</v>
      </c>
      <c r="V6" s="514" t="s">
        <v>62</v>
      </c>
      <c r="W6" s="515" t="s">
        <v>413</v>
      </c>
      <c r="X6" s="513">
        <v>5</v>
      </c>
      <c r="Y6" s="514">
        <v>5</v>
      </c>
      <c r="Z6" s="514">
        <v>5</v>
      </c>
      <c r="AA6" s="514">
        <v>5</v>
      </c>
      <c r="AB6" s="514">
        <v>5</v>
      </c>
      <c r="AC6" s="515">
        <v>5</v>
      </c>
      <c r="AD6" s="513"/>
      <c r="AE6" s="514"/>
      <c r="AF6" s="514"/>
      <c r="AG6" s="514"/>
      <c r="AH6" s="514"/>
      <c r="AI6" s="515"/>
      <c r="AJ6" s="513"/>
      <c r="AK6" s="514"/>
      <c r="AL6" s="514"/>
      <c r="AM6" s="514">
        <v>1</v>
      </c>
      <c r="AN6" s="514">
        <v>1</v>
      </c>
      <c r="AO6" s="515">
        <v>1</v>
      </c>
      <c r="AP6" s="513"/>
      <c r="AQ6" s="514"/>
      <c r="AR6" s="514"/>
      <c r="AS6" s="515"/>
      <c r="AT6" s="1400"/>
      <c r="AU6" s="1401"/>
      <c r="AV6" s="1401"/>
      <c r="AW6" s="1401"/>
      <c r="AX6" s="1401"/>
      <c r="AY6" s="1402"/>
      <c r="AZ6" s="114"/>
    </row>
    <row r="7" spans="2:52" ht="12" customHeight="1">
      <c r="B7" s="510">
        <f>スクールカレンダー!Y16</f>
        <v>4</v>
      </c>
      <c r="C7" s="525" t="str">
        <f>スクールカレンダー!Z16</f>
        <v>金</v>
      </c>
      <c r="D7" s="1849" t="str">
        <f>IF(スクールカレンダー!AA16="","",スクールカレンダー!AA16)</f>
        <v>ALT</v>
      </c>
      <c r="E7" s="1850"/>
      <c r="F7" s="1850"/>
      <c r="G7" s="1850"/>
      <c r="H7" s="1850"/>
      <c r="I7" s="1850"/>
      <c r="J7" s="1850"/>
      <c r="K7" s="1850"/>
      <c r="L7" s="1850"/>
      <c r="M7" s="1850"/>
      <c r="N7" s="1850"/>
      <c r="O7" s="1850"/>
      <c r="P7" s="1851"/>
      <c r="Q7" s="512" t="s">
        <v>23</v>
      </c>
      <c r="R7" s="513" t="s">
        <v>62</v>
      </c>
      <c r="S7" s="514" t="s">
        <v>62</v>
      </c>
      <c r="T7" s="514" t="s">
        <v>62</v>
      </c>
      <c r="U7" s="514" t="s">
        <v>62</v>
      </c>
      <c r="V7" s="514" t="s">
        <v>62</v>
      </c>
      <c r="W7" s="515" t="s">
        <v>359</v>
      </c>
      <c r="X7" s="513">
        <v>5</v>
      </c>
      <c r="Y7" s="514">
        <v>5</v>
      </c>
      <c r="Z7" s="514">
        <v>6</v>
      </c>
      <c r="AA7" s="514">
        <v>6</v>
      </c>
      <c r="AB7" s="514">
        <v>6</v>
      </c>
      <c r="AC7" s="514">
        <v>6</v>
      </c>
      <c r="AD7" s="513"/>
      <c r="AE7" s="514"/>
      <c r="AF7" s="514"/>
      <c r="AG7" s="514"/>
      <c r="AH7" s="514"/>
      <c r="AI7" s="515"/>
      <c r="AJ7" s="513"/>
      <c r="AK7" s="514"/>
      <c r="AL7" s="514"/>
      <c r="AM7" s="514"/>
      <c r="AN7" s="514"/>
      <c r="AO7" s="515"/>
      <c r="AP7" s="513"/>
      <c r="AQ7" s="514"/>
      <c r="AR7" s="514"/>
      <c r="AS7" s="515"/>
      <c r="AT7" s="693"/>
      <c r="AU7" s="693"/>
      <c r="AV7" s="693"/>
      <c r="AW7" s="693"/>
      <c r="AX7" s="693"/>
      <c r="AY7" s="694"/>
      <c r="AZ7" s="114"/>
    </row>
    <row r="8" spans="2:52" ht="12" customHeight="1">
      <c r="B8" s="866">
        <f>スクールカレンダー!Y17</f>
        <v>5</v>
      </c>
      <c r="C8" s="867" t="str">
        <f>スクールカレンダー!Z17</f>
        <v>土</v>
      </c>
      <c r="D8" s="1843" t="str">
        <f>IF(スクールカレンダー!AA17="","",スクールカレンダー!AA17)</f>
        <v/>
      </c>
      <c r="E8" s="1844"/>
      <c r="F8" s="1844"/>
      <c r="G8" s="1844"/>
      <c r="H8" s="1844"/>
      <c r="I8" s="1844"/>
      <c r="J8" s="1844"/>
      <c r="K8" s="1844"/>
      <c r="L8" s="1844"/>
      <c r="M8" s="1844"/>
      <c r="N8" s="1844"/>
      <c r="O8" s="1844"/>
      <c r="P8" s="1845"/>
      <c r="Q8" s="851"/>
      <c r="R8" s="852"/>
      <c r="S8" s="853"/>
      <c r="T8" s="853"/>
      <c r="U8" s="853"/>
      <c r="V8" s="853"/>
      <c r="W8" s="854"/>
      <c r="X8" s="852"/>
      <c r="Y8" s="853"/>
      <c r="Z8" s="853"/>
      <c r="AA8" s="853"/>
      <c r="AB8" s="853"/>
      <c r="AC8" s="854"/>
      <c r="AD8" s="852"/>
      <c r="AE8" s="853"/>
      <c r="AF8" s="853"/>
      <c r="AG8" s="853"/>
      <c r="AH8" s="853"/>
      <c r="AI8" s="854"/>
      <c r="AJ8" s="852"/>
      <c r="AK8" s="853"/>
      <c r="AL8" s="853"/>
      <c r="AM8" s="853"/>
      <c r="AN8" s="853"/>
      <c r="AO8" s="854"/>
      <c r="AP8" s="852"/>
      <c r="AQ8" s="853"/>
      <c r="AR8" s="853"/>
      <c r="AS8" s="854"/>
      <c r="AT8" s="1397"/>
      <c r="AU8" s="1398"/>
      <c r="AV8" s="1398"/>
      <c r="AW8" s="1398"/>
      <c r="AX8" s="1398"/>
      <c r="AY8" s="1399"/>
      <c r="AZ8" s="114"/>
    </row>
    <row r="9" spans="2:52" ht="12" customHeight="1">
      <c r="B9" s="866">
        <f>スクールカレンダー!Y18</f>
        <v>6</v>
      </c>
      <c r="C9" s="867" t="str">
        <f>スクールカレンダー!Z18</f>
        <v>日</v>
      </c>
      <c r="D9" s="1843" t="str">
        <f>IF(スクールカレンダー!AA18="","",スクールカレンダー!AA18)</f>
        <v/>
      </c>
      <c r="E9" s="1844"/>
      <c r="F9" s="1844"/>
      <c r="G9" s="1844"/>
      <c r="H9" s="1844"/>
      <c r="I9" s="1844"/>
      <c r="J9" s="1844"/>
      <c r="K9" s="1844"/>
      <c r="L9" s="1844"/>
      <c r="M9" s="1844"/>
      <c r="N9" s="1844"/>
      <c r="O9" s="1844"/>
      <c r="P9" s="1845"/>
      <c r="Q9" s="851"/>
      <c r="R9" s="852"/>
      <c r="S9" s="853"/>
      <c r="T9" s="853"/>
      <c r="U9" s="853"/>
      <c r="V9" s="853"/>
      <c r="W9" s="854"/>
      <c r="X9" s="852"/>
      <c r="Y9" s="853"/>
      <c r="Z9" s="853"/>
      <c r="AA9" s="853"/>
      <c r="AB9" s="853"/>
      <c r="AC9" s="854"/>
      <c r="AD9" s="852"/>
      <c r="AE9" s="853"/>
      <c r="AF9" s="853"/>
      <c r="AG9" s="853"/>
      <c r="AH9" s="853"/>
      <c r="AI9" s="854"/>
      <c r="AJ9" s="852"/>
      <c r="AK9" s="853"/>
      <c r="AL9" s="853"/>
      <c r="AM9" s="853"/>
      <c r="AN9" s="853"/>
      <c r="AO9" s="854"/>
      <c r="AP9" s="852"/>
      <c r="AQ9" s="853"/>
      <c r="AR9" s="853"/>
      <c r="AS9" s="854"/>
      <c r="AT9" s="912"/>
      <c r="AU9" s="912"/>
      <c r="AV9" s="912"/>
      <c r="AW9" s="912"/>
      <c r="AX9" s="912"/>
      <c r="AY9" s="913"/>
      <c r="AZ9" s="114"/>
    </row>
    <row r="10" spans="2:52" ht="12" customHeight="1">
      <c r="B10" s="397">
        <f>スクールカレンダー!Y19</f>
        <v>7</v>
      </c>
      <c r="C10" s="399" t="str">
        <f>スクールカレンダー!Z19</f>
        <v>月</v>
      </c>
      <c r="D10" s="1846" t="str">
        <f>IF(スクールカレンダー!AA19="","",スクールカレンダー!AA19)</f>
        <v>副読本編集委員会</v>
      </c>
      <c r="E10" s="1847"/>
      <c r="F10" s="1847"/>
      <c r="G10" s="1847"/>
      <c r="H10" s="1847"/>
      <c r="I10" s="1847"/>
      <c r="J10" s="1847"/>
      <c r="K10" s="1847"/>
      <c r="L10" s="1847"/>
      <c r="M10" s="1847"/>
      <c r="N10" s="1847"/>
      <c r="O10" s="1847"/>
      <c r="P10" s="1848"/>
      <c r="Q10" s="385" t="s">
        <v>423</v>
      </c>
      <c r="R10" s="387" t="s">
        <v>420</v>
      </c>
      <c r="S10" s="127" t="s">
        <v>420</v>
      </c>
      <c r="T10" s="127" t="s">
        <v>420</v>
      </c>
      <c r="U10" s="127" t="s">
        <v>420</v>
      </c>
      <c r="V10" s="127" t="s">
        <v>420</v>
      </c>
      <c r="W10" s="127" t="s">
        <v>420</v>
      </c>
      <c r="X10" s="513">
        <v>5</v>
      </c>
      <c r="Y10" s="514">
        <v>5</v>
      </c>
      <c r="Z10" s="514">
        <v>6</v>
      </c>
      <c r="AA10" s="514">
        <v>6</v>
      </c>
      <c r="AB10" s="514">
        <v>6</v>
      </c>
      <c r="AC10" s="515">
        <v>6</v>
      </c>
      <c r="AD10" s="387"/>
      <c r="AE10" s="127"/>
      <c r="AF10" s="127"/>
      <c r="AG10" s="127"/>
      <c r="AH10" s="127"/>
      <c r="AI10" s="389"/>
      <c r="AJ10" s="387"/>
      <c r="AK10" s="127"/>
      <c r="AL10" s="127"/>
      <c r="AM10" s="127"/>
      <c r="AN10" s="127"/>
      <c r="AO10" s="389"/>
      <c r="AP10" s="387"/>
      <c r="AQ10" s="127"/>
      <c r="AR10" s="127"/>
      <c r="AS10" s="389"/>
      <c r="AT10" s="837"/>
      <c r="AU10" s="837"/>
      <c r="AV10" s="837"/>
      <c r="AW10" s="837"/>
      <c r="AX10" s="837"/>
      <c r="AY10" s="838"/>
      <c r="AZ10" s="114"/>
    </row>
    <row r="11" spans="2:52" ht="12" customHeight="1">
      <c r="B11" s="510">
        <f>スクールカレンダー!Y20</f>
        <v>8</v>
      </c>
      <c r="C11" s="525" t="str">
        <f>スクールカレンダー!Z20</f>
        <v>火</v>
      </c>
      <c r="D11" s="1849" t="str">
        <f>IF(スクールカレンダー!AA20="","",スクールカレンダー!AA20)</f>
        <v>ALT</v>
      </c>
      <c r="E11" s="1850"/>
      <c r="F11" s="1850"/>
      <c r="G11" s="1850"/>
      <c r="H11" s="1850"/>
      <c r="I11" s="1850"/>
      <c r="J11" s="1850"/>
      <c r="K11" s="1850"/>
      <c r="L11" s="1850"/>
      <c r="M11" s="1850"/>
      <c r="N11" s="1850"/>
      <c r="O11" s="1850"/>
      <c r="P11" s="1851"/>
      <c r="Q11" s="512" t="s">
        <v>23</v>
      </c>
      <c r="R11" s="513" t="s">
        <v>62</v>
      </c>
      <c r="S11" s="514" t="s">
        <v>62</v>
      </c>
      <c r="T11" s="514" t="s">
        <v>62</v>
      </c>
      <c r="U11" s="514" t="s">
        <v>62</v>
      </c>
      <c r="V11" s="514" t="s">
        <v>62</v>
      </c>
      <c r="W11" s="515" t="s">
        <v>62</v>
      </c>
      <c r="X11" s="513">
        <v>5</v>
      </c>
      <c r="Y11" s="514">
        <v>5</v>
      </c>
      <c r="Z11" s="514">
        <v>5</v>
      </c>
      <c r="AA11" s="514">
        <v>6</v>
      </c>
      <c r="AB11" s="514">
        <v>6</v>
      </c>
      <c r="AC11" s="515">
        <v>6</v>
      </c>
      <c r="AD11" s="513"/>
      <c r="AE11" s="514"/>
      <c r="AF11" s="514"/>
      <c r="AG11" s="514"/>
      <c r="AH11" s="514"/>
      <c r="AI11" s="515"/>
      <c r="AJ11" s="513"/>
      <c r="AK11" s="514"/>
      <c r="AL11" s="514"/>
      <c r="AM11" s="514"/>
      <c r="AN11" s="514"/>
      <c r="AO11" s="515"/>
      <c r="AP11" s="513"/>
      <c r="AQ11" s="514"/>
      <c r="AR11" s="514"/>
      <c r="AS11" s="515"/>
      <c r="AT11" s="693"/>
      <c r="AU11" s="693"/>
      <c r="AV11" s="693"/>
      <c r="AW11" s="693"/>
      <c r="AX11" s="693"/>
      <c r="AY11" s="694"/>
      <c r="AZ11" s="114"/>
    </row>
    <row r="12" spans="2:52" ht="12" customHeight="1">
      <c r="B12" s="510">
        <f>スクールカレンダー!Y21</f>
        <v>9</v>
      </c>
      <c r="C12" s="525" t="str">
        <f>スクールカレンダー!Z21</f>
        <v>水</v>
      </c>
      <c r="D12" s="1849" t="str">
        <f>IF(スクールカレンダー!AA21="","",スクールカレンダー!AA21)</f>
        <v>職員会議⑬　　　　　　　　チャレンジタイム</v>
      </c>
      <c r="E12" s="1850"/>
      <c r="F12" s="1850"/>
      <c r="G12" s="1850"/>
      <c r="H12" s="1850"/>
      <c r="I12" s="1850"/>
      <c r="J12" s="1850"/>
      <c r="K12" s="1850"/>
      <c r="L12" s="1850"/>
      <c r="M12" s="1850"/>
      <c r="N12" s="1850"/>
      <c r="O12" s="1850"/>
      <c r="P12" s="1851"/>
      <c r="Q12" s="512" t="s">
        <v>23</v>
      </c>
      <c r="R12" s="513" t="s">
        <v>62</v>
      </c>
      <c r="S12" s="514" t="s">
        <v>62</v>
      </c>
      <c r="T12" s="514" t="s">
        <v>62</v>
      </c>
      <c r="U12" s="514" t="s">
        <v>62</v>
      </c>
      <c r="V12" s="514" t="s">
        <v>62</v>
      </c>
      <c r="W12" s="518"/>
      <c r="X12" s="513">
        <v>5</v>
      </c>
      <c r="Y12" s="514">
        <v>5</v>
      </c>
      <c r="Z12" s="514">
        <v>5</v>
      </c>
      <c r="AA12" s="514">
        <v>5</v>
      </c>
      <c r="AB12" s="514">
        <v>5</v>
      </c>
      <c r="AC12" s="514">
        <v>5</v>
      </c>
      <c r="AD12" s="513"/>
      <c r="AE12" s="514"/>
      <c r="AF12" s="514"/>
      <c r="AG12" s="514"/>
      <c r="AH12" s="514"/>
      <c r="AI12" s="515"/>
      <c r="AJ12" s="513"/>
      <c r="AK12" s="514"/>
      <c r="AL12" s="514"/>
      <c r="AM12" s="514"/>
      <c r="AN12" s="514"/>
      <c r="AO12" s="515"/>
      <c r="AP12" s="513"/>
      <c r="AQ12" s="514"/>
      <c r="AR12" s="514"/>
      <c r="AS12" s="515"/>
      <c r="AT12" s="693"/>
      <c r="AU12" s="693"/>
      <c r="AV12" s="693"/>
      <c r="AW12" s="693"/>
      <c r="AX12" s="693"/>
      <c r="AY12" s="694"/>
      <c r="AZ12" s="114"/>
    </row>
    <row r="13" spans="2:52" ht="12" customHeight="1">
      <c r="B13" s="510">
        <f>スクールカレンダー!Y22</f>
        <v>10</v>
      </c>
      <c r="C13" s="525" t="str">
        <f>スクールカレンダー!Z22</f>
        <v>木</v>
      </c>
      <c r="D13" s="1849" t="str">
        <f>IF(スクールカレンダー!AA22="","",スクールカレンダー!AA22)</f>
        <v>参観日</v>
      </c>
      <c r="E13" s="1850"/>
      <c r="F13" s="1850"/>
      <c r="G13" s="1850"/>
      <c r="H13" s="1850"/>
      <c r="I13" s="1850"/>
      <c r="J13" s="1850"/>
      <c r="K13" s="1850"/>
      <c r="L13" s="1850"/>
      <c r="M13" s="1850"/>
      <c r="N13" s="1850"/>
      <c r="O13" s="1850"/>
      <c r="P13" s="1851"/>
      <c r="Q13" s="512" t="s">
        <v>23</v>
      </c>
      <c r="R13" s="513" t="s">
        <v>62</v>
      </c>
      <c r="S13" s="514" t="s">
        <v>62</v>
      </c>
      <c r="T13" s="514" t="s">
        <v>62</v>
      </c>
      <c r="U13" s="514" t="s">
        <v>62</v>
      </c>
      <c r="V13" s="514" t="s">
        <v>203</v>
      </c>
      <c r="W13" s="518"/>
      <c r="X13" s="513">
        <v>5</v>
      </c>
      <c r="Y13" s="514">
        <v>5</v>
      </c>
      <c r="Z13" s="514">
        <v>5</v>
      </c>
      <c r="AA13" s="514">
        <v>5</v>
      </c>
      <c r="AB13" s="514">
        <v>5</v>
      </c>
      <c r="AC13" s="515">
        <v>5</v>
      </c>
      <c r="AD13" s="513"/>
      <c r="AE13" s="514"/>
      <c r="AF13" s="514"/>
      <c r="AG13" s="514"/>
      <c r="AH13" s="514"/>
      <c r="AI13" s="515"/>
      <c r="AJ13" s="513"/>
      <c r="AK13" s="514"/>
      <c r="AL13" s="514"/>
      <c r="AM13" s="514"/>
      <c r="AN13" s="514"/>
      <c r="AO13" s="515"/>
      <c r="AP13" s="513"/>
      <c r="AQ13" s="514"/>
      <c r="AR13" s="514"/>
      <c r="AS13" s="515"/>
      <c r="AT13" s="693"/>
      <c r="AU13" s="693"/>
      <c r="AV13" s="693"/>
      <c r="AW13" s="693"/>
      <c r="AX13" s="693"/>
      <c r="AY13" s="694"/>
      <c r="AZ13" s="114"/>
    </row>
    <row r="14" spans="2:52" ht="12" customHeight="1">
      <c r="B14" s="510">
        <f>スクールカレンダー!Y23</f>
        <v>11</v>
      </c>
      <c r="C14" s="525" t="str">
        <f>スクールカレンダー!Z23</f>
        <v>金</v>
      </c>
      <c r="D14" s="1849" t="str">
        <f>IF(スクールカレンダー!AA23="","",スクールカレンダー!AA23)</f>
        <v>ALT</v>
      </c>
      <c r="E14" s="1850"/>
      <c r="F14" s="1850"/>
      <c r="G14" s="1850"/>
      <c r="H14" s="1850"/>
      <c r="I14" s="1850"/>
      <c r="J14" s="1850"/>
      <c r="K14" s="1850"/>
      <c r="L14" s="1850"/>
      <c r="M14" s="1850"/>
      <c r="N14" s="1850"/>
      <c r="O14" s="1850"/>
      <c r="P14" s="1851"/>
      <c r="Q14" s="512" t="s">
        <v>23</v>
      </c>
      <c r="R14" s="513" t="s">
        <v>62</v>
      </c>
      <c r="S14" s="514" t="s">
        <v>62</v>
      </c>
      <c r="T14" s="514" t="s">
        <v>62</v>
      </c>
      <c r="U14" s="514" t="s">
        <v>62</v>
      </c>
      <c r="V14" s="514" t="s">
        <v>62</v>
      </c>
      <c r="W14" s="515" t="s">
        <v>62</v>
      </c>
      <c r="X14" s="513">
        <v>5</v>
      </c>
      <c r="Y14" s="514">
        <v>5</v>
      </c>
      <c r="Z14" s="514">
        <v>6</v>
      </c>
      <c r="AA14" s="514">
        <v>6</v>
      </c>
      <c r="AB14" s="514">
        <v>6</v>
      </c>
      <c r="AC14" s="515">
        <v>6</v>
      </c>
      <c r="AD14" s="513"/>
      <c r="AE14" s="514"/>
      <c r="AF14" s="514"/>
      <c r="AG14" s="514"/>
      <c r="AH14" s="514"/>
      <c r="AI14" s="515"/>
      <c r="AJ14" s="513"/>
      <c r="AK14" s="514"/>
      <c r="AL14" s="514"/>
      <c r="AM14" s="514"/>
      <c r="AN14" s="514"/>
      <c r="AO14" s="515"/>
      <c r="AP14" s="513"/>
      <c r="AQ14" s="514"/>
      <c r="AR14" s="514"/>
      <c r="AS14" s="515"/>
      <c r="AT14" s="693"/>
      <c r="AU14" s="693"/>
      <c r="AV14" s="693"/>
      <c r="AW14" s="693"/>
      <c r="AX14" s="693"/>
      <c r="AY14" s="694"/>
      <c r="AZ14" s="114"/>
    </row>
    <row r="15" spans="2:52" ht="12" customHeight="1">
      <c r="B15" s="866">
        <f>スクールカレンダー!Y24</f>
        <v>12</v>
      </c>
      <c r="C15" s="867" t="str">
        <f>スクールカレンダー!Z24</f>
        <v>土</v>
      </c>
      <c r="D15" s="1843" t="str">
        <f>IF(スクールカレンダー!AA24="","",スクールカレンダー!AA24)</f>
        <v/>
      </c>
      <c r="E15" s="1844"/>
      <c r="F15" s="1844"/>
      <c r="G15" s="1844"/>
      <c r="H15" s="1844"/>
      <c r="I15" s="1844"/>
      <c r="J15" s="1844"/>
      <c r="K15" s="1844"/>
      <c r="L15" s="1844"/>
      <c r="M15" s="1844"/>
      <c r="N15" s="1844"/>
      <c r="O15" s="1844"/>
      <c r="P15" s="1845"/>
      <c r="Q15" s="851"/>
      <c r="R15" s="852"/>
      <c r="S15" s="853"/>
      <c r="T15" s="853"/>
      <c r="U15" s="853"/>
      <c r="V15" s="853"/>
      <c r="W15" s="854"/>
      <c r="X15" s="852"/>
      <c r="Y15" s="853"/>
      <c r="Z15" s="853"/>
      <c r="AA15" s="853"/>
      <c r="AB15" s="853"/>
      <c r="AC15" s="853"/>
      <c r="AD15" s="852"/>
      <c r="AE15" s="853"/>
      <c r="AF15" s="853"/>
      <c r="AG15" s="853"/>
      <c r="AH15" s="853"/>
      <c r="AI15" s="854"/>
      <c r="AJ15" s="852"/>
      <c r="AK15" s="853"/>
      <c r="AL15" s="853"/>
      <c r="AM15" s="853"/>
      <c r="AN15" s="853"/>
      <c r="AO15" s="854"/>
      <c r="AP15" s="852"/>
      <c r="AQ15" s="853"/>
      <c r="AR15" s="853"/>
      <c r="AS15" s="854"/>
      <c r="AT15" s="1134"/>
      <c r="AU15" s="1134"/>
      <c r="AV15" s="1134"/>
      <c r="AW15" s="1134"/>
      <c r="AX15" s="1134"/>
      <c r="AY15" s="1135"/>
      <c r="AZ15" s="114"/>
    </row>
    <row r="16" spans="2:52" ht="12" customHeight="1">
      <c r="B16" s="866">
        <f>スクールカレンダー!Y25</f>
        <v>13</v>
      </c>
      <c r="C16" s="867" t="str">
        <f>スクールカレンダー!Z25</f>
        <v>日</v>
      </c>
      <c r="D16" s="1843" t="str">
        <f>IF(スクールカレンダー!AA25="","",スクールカレンダー!AA25)</f>
        <v/>
      </c>
      <c r="E16" s="1844"/>
      <c r="F16" s="1844"/>
      <c r="G16" s="1844"/>
      <c r="H16" s="1844"/>
      <c r="I16" s="1844"/>
      <c r="J16" s="1844"/>
      <c r="K16" s="1844"/>
      <c r="L16" s="1844"/>
      <c r="M16" s="1844"/>
      <c r="N16" s="1844"/>
      <c r="O16" s="1844"/>
      <c r="P16" s="1845"/>
      <c r="Q16" s="851"/>
      <c r="R16" s="852"/>
      <c r="S16" s="853"/>
      <c r="T16" s="853"/>
      <c r="U16" s="853"/>
      <c r="V16" s="853"/>
      <c r="W16" s="854"/>
      <c r="X16" s="852"/>
      <c r="Y16" s="853"/>
      <c r="Z16" s="853"/>
      <c r="AA16" s="853"/>
      <c r="AB16" s="853"/>
      <c r="AC16" s="854"/>
      <c r="AD16" s="852"/>
      <c r="AE16" s="853"/>
      <c r="AF16" s="853"/>
      <c r="AG16" s="853"/>
      <c r="AH16" s="853"/>
      <c r="AI16" s="854"/>
      <c r="AJ16" s="852"/>
      <c r="AK16" s="853"/>
      <c r="AL16" s="853"/>
      <c r="AM16" s="853"/>
      <c r="AN16" s="853"/>
      <c r="AO16" s="854"/>
      <c r="AP16" s="852"/>
      <c r="AQ16" s="853"/>
      <c r="AR16" s="853"/>
      <c r="AS16" s="854"/>
      <c r="AT16" s="912"/>
      <c r="AU16" s="912"/>
      <c r="AV16" s="912"/>
      <c r="AW16" s="912"/>
      <c r="AX16" s="912"/>
      <c r="AY16" s="913"/>
      <c r="AZ16" s="114"/>
    </row>
    <row r="17" spans="2:52" ht="12" customHeight="1">
      <c r="B17" s="397">
        <f>スクールカレンダー!Y26</f>
        <v>14</v>
      </c>
      <c r="C17" s="399" t="str">
        <f>スクールカレンダー!Z26</f>
        <v>月</v>
      </c>
      <c r="D17" s="1846" t="str">
        <f>IF(スクールカレンダー!AA26="","",スクールカレンダー!AA26)</f>
        <v>発表朝会（２年）</v>
      </c>
      <c r="E17" s="1847"/>
      <c r="F17" s="1847"/>
      <c r="G17" s="1847"/>
      <c r="H17" s="1847"/>
      <c r="I17" s="1847"/>
      <c r="J17" s="1847"/>
      <c r="K17" s="1847"/>
      <c r="L17" s="1847"/>
      <c r="M17" s="1847"/>
      <c r="N17" s="1847"/>
      <c r="O17" s="1847"/>
      <c r="P17" s="1848"/>
      <c r="Q17" s="385" t="s">
        <v>423</v>
      </c>
      <c r="R17" s="387" t="s">
        <v>420</v>
      </c>
      <c r="S17" s="127" t="s">
        <v>420</v>
      </c>
      <c r="T17" s="127" t="s">
        <v>420</v>
      </c>
      <c r="U17" s="127" t="s">
        <v>420</v>
      </c>
      <c r="V17" s="127" t="s">
        <v>420</v>
      </c>
      <c r="W17" s="127" t="s">
        <v>420</v>
      </c>
      <c r="X17" s="513">
        <v>5</v>
      </c>
      <c r="Y17" s="514">
        <v>5</v>
      </c>
      <c r="Z17" s="514">
        <v>6</v>
      </c>
      <c r="AA17" s="514">
        <v>6</v>
      </c>
      <c r="AB17" s="514">
        <v>6</v>
      </c>
      <c r="AC17" s="515">
        <v>6</v>
      </c>
      <c r="AD17" s="387"/>
      <c r="AE17" s="127"/>
      <c r="AF17" s="127"/>
      <c r="AG17" s="127"/>
      <c r="AH17" s="127"/>
      <c r="AI17" s="389"/>
      <c r="AJ17" s="387"/>
      <c r="AK17" s="127"/>
      <c r="AL17" s="127"/>
      <c r="AM17" s="127"/>
      <c r="AN17" s="127"/>
      <c r="AO17" s="389"/>
      <c r="AP17" s="387"/>
      <c r="AQ17" s="127"/>
      <c r="AR17" s="127"/>
      <c r="AS17" s="389"/>
      <c r="AT17" s="837"/>
      <c r="AU17" s="837"/>
      <c r="AV17" s="837"/>
      <c r="AW17" s="837"/>
      <c r="AX17" s="837"/>
      <c r="AY17" s="838"/>
      <c r="AZ17" s="114"/>
    </row>
    <row r="18" spans="2:52" ht="12" customHeight="1">
      <c r="B18" s="510">
        <f>スクールカレンダー!Y27</f>
        <v>15</v>
      </c>
      <c r="C18" s="525" t="str">
        <f>スクールカレンダー!Z27</f>
        <v>火</v>
      </c>
      <c r="D18" s="1849" t="str">
        <f>IF(スクールカレンダー!AA27="","",スクールカレンダー!AA27)</f>
        <v>ALT</v>
      </c>
      <c r="E18" s="1850"/>
      <c r="F18" s="1850"/>
      <c r="G18" s="1850"/>
      <c r="H18" s="1850"/>
      <c r="I18" s="1850"/>
      <c r="J18" s="1850"/>
      <c r="K18" s="1850"/>
      <c r="L18" s="1850"/>
      <c r="M18" s="1850"/>
      <c r="N18" s="1850"/>
      <c r="O18" s="1850"/>
      <c r="P18" s="1851"/>
      <c r="Q18" s="512" t="s">
        <v>23</v>
      </c>
      <c r="R18" s="513" t="s">
        <v>62</v>
      </c>
      <c r="S18" s="514" t="s">
        <v>62</v>
      </c>
      <c r="T18" s="514" t="s">
        <v>62</v>
      </c>
      <c r="U18" s="514" t="s">
        <v>62</v>
      </c>
      <c r="V18" s="514" t="s">
        <v>62</v>
      </c>
      <c r="W18" s="515" t="s">
        <v>62</v>
      </c>
      <c r="X18" s="513">
        <v>5</v>
      </c>
      <c r="Y18" s="514">
        <v>5</v>
      </c>
      <c r="Z18" s="514">
        <v>5</v>
      </c>
      <c r="AA18" s="514">
        <v>6</v>
      </c>
      <c r="AB18" s="514">
        <v>6</v>
      </c>
      <c r="AC18" s="515">
        <v>6</v>
      </c>
      <c r="AD18" s="513"/>
      <c r="AE18" s="514"/>
      <c r="AF18" s="514"/>
      <c r="AG18" s="514"/>
      <c r="AH18" s="514"/>
      <c r="AI18" s="515"/>
      <c r="AJ18" s="513"/>
      <c r="AK18" s="514"/>
      <c r="AL18" s="514"/>
      <c r="AM18" s="514"/>
      <c r="AN18" s="514"/>
      <c r="AO18" s="515"/>
      <c r="AP18" s="513"/>
      <c r="AQ18" s="514"/>
      <c r="AR18" s="514"/>
      <c r="AS18" s="515"/>
      <c r="AT18" s="695"/>
      <c r="AU18" s="693"/>
      <c r="AV18" s="693"/>
      <c r="AW18" s="693"/>
      <c r="AX18" s="693"/>
      <c r="AY18" s="694"/>
      <c r="AZ18" s="114"/>
    </row>
    <row r="19" spans="2:52" ht="12" customHeight="1">
      <c r="B19" s="510">
        <f>スクールカレンダー!Y28</f>
        <v>16</v>
      </c>
      <c r="C19" s="525" t="str">
        <f>スクールカレンダー!Z28</f>
        <v>水</v>
      </c>
      <c r="D19" s="1849" t="str">
        <f>IF(スクールカレンダー!AA28="","",スクールカレンダー!AA28)</f>
        <v>研修⑮　　　　　　　　　　　チャレンジタイム</v>
      </c>
      <c r="E19" s="1850"/>
      <c r="F19" s="1850"/>
      <c r="G19" s="1850"/>
      <c r="H19" s="1850"/>
      <c r="I19" s="1850"/>
      <c r="J19" s="1850"/>
      <c r="K19" s="1850"/>
      <c r="L19" s="1850"/>
      <c r="M19" s="1850"/>
      <c r="N19" s="1850"/>
      <c r="O19" s="1850"/>
      <c r="P19" s="1851"/>
      <c r="Q19" s="512" t="s">
        <v>23</v>
      </c>
      <c r="R19" s="513" t="s">
        <v>62</v>
      </c>
      <c r="S19" s="514" t="s">
        <v>62</v>
      </c>
      <c r="T19" s="514" t="s">
        <v>62</v>
      </c>
      <c r="U19" s="514" t="s">
        <v>62</v>
      </c>
      <c r="V19" s="514" t="s">
        <v>62</v>
      </c>
      <c r="W19" s="518"/>
      <c r="X19" s="513">
        <v>5</v>
      </c>
      <c r="Y19" s="514">
        <v>5</v>
      </c>
      <c r="Z19" s="514">
        <v>5</v>
      </c>
      <c r="AA19" s="514">
        <v>5</v>
      </c>
      <c r="AB19" s="514">
        <v>5</v>
      </c>
      <c r="AC19" s="514">
        <v>5</v>
      </c>
      <c r="AD19" s="513"/>
      <c r="AE19" s="514"/>
      <c r="AF19" s="514"/>
      <c r="AG19" s="514"/>
      <c r="AH19" s="514"/>
      <c r="AI19" s="515"/>
      <c r="AJ19" s="513"/>
      <c r="AK19" s="514"/>
      <c r="AL19" s="514"/>
      <c r="AM19" s="514"/>
      <c r="AN19" s="514"/>
      <c r="AO19" s="515"/>
      <c r="AP19" s="513"/>
      <c r="AQ19" s="514"/>
      <c r="AR19" s="514"/>
      <c r="AS19" s="515"/>
      <c r="AT19" s="695"/>
      <c r="AU19" s="693"/>
      <c r="AV19" s="693"/>
      <c r="AW19" s="693"/>
      <c r="AX19" s="693"/>
      <c r="AY19" s="694"/>
      <c r="AZ19" s="114"/>
    </row>
    <row r="20" spans="2:52" ht="12" customHeight="1">
      <c r="B20" s="510">
        <f>スクールカレンダー!Y29</f>
        <v>17</v>
      </c>
      <c r="C20" s="525" t="str">
        <f>スクールカレンダー!Z29</f>
        <v>木</v>
      </c>
      <c r="D20" s="1849" t="str">
        <f>IF(スクールカレンダー!AA29="","",スクールカレンダー!AA29)</f>
        <v/>
      </c>
      <c r="E20" s="1850"/>
      <c r="F20" s="1850"/>
      <c r="G20" s="1850"/>
      <c r="H20" s="1850"/>
      <c r="I20" s="1850"/>
      <c r="J20" s="1850"/>
      <c r="K20" s="1850"/>
      <c r="L20" s="1850"/>
      <c r="M20" s="1850"/>
      <c r="N20" s="1850"/>
      <c r="O20" s="1850"/>
      <c r="P20" s="1851"/>
      <c r="Q20" s="512" t="s">
        <v>23</v>
      </c>
      <c r="R20" s="513" t="s">
        <v>62</v>
      </c>
      <c r="S20" s="514" t="s">
        <v>62</v>
      </c>
      <c r="T20" s="514" t="s">
        <v>62</v>
      </c>
      <c r="U20" s="514" t="s">
        <v>62</v>
      </c>
      <c r="V20" s="514" t="s">
        <v>62</v>
      </c>
      <c r="W20" s="515" t="s">
        <v>422</v>
      </c>
      <c r="X20" s="513">
        <v>5</v>
      </c>
      <c r="Y20" s="514">
        <v>5</v>
      </c>
      <c r="Z20" s="514">
        <v>5</v>
      </c>
      <c r="AA20" s="514">
        <v>6</v>
      </c>
      <c r="AB20" s="514">
        <v>6</v>
      </c>
      <c r="AC20" s="514">
        <v>6</v>
      </c>
      <c r="AD20" s="513"/>
      <c r="AE20" s="514"/>
      <c r="AF20" s="514"/>
      <c r="AG20" s="514"/>
      <c r="AH20" s="514"/>
      <c r="AI20" s="515"/>
      <c r="AJ20" s="513"/>
      <c r="AK20" s="514"/>
      <c r="AL20" s="514"/>
      <c r="AM20" s="514"/>
      <c r="AN20" s="514"/>
      <c r="AO20" s="515"/>
      <c r="AP20" s="513"/>
      <c r="AQ20" s="514"/>
      <c r="AR20" s="514"/>
      <c r="AS20" s="515"/>
      <c r="AT20" s="693"/>
      <c r="AU20" s="693"/>
      <c r="AV20" s="693"/>
      <c r="AW20" s="693"/>
      <c r="AX20" s="693"/>
      <c r="AY20" s="694"/>
      <c r="AZ20" s="114"/>
    </row>
    <row r="21" spans="2:52" ht="12" customHeight="1">
      <c r="B21" s="510">
        <f>スクールカレンダー!Y30</f>
        <v>18</v>
      </c>
      <c r="C21" s="525" t="str">
        <f>スクールカレンダー!Z30</f>
        <v>金</v>
      </c>
      <c r="D21" s="1849" t="str">
        <f>IF(スクールカレンダー!AA30="","",スクールカレンダー!AA30)</f>
        <v>ALT</v>
      </c>
      <c r="E21" s="1850"/>
      <c r="F21" s="1850"/>
      <c r="G21" s="1850"/>
      <c r="H21" s="1850"/>
      <c r="I21" s="1850"/>
      <c r="J21" s="1850"/>
      <c r="K21" s="1850"/>
      <c r="L21" s="1850"/>
      <c r="M21" s="1850"/>
      <c r="N21" s="1850"/>
      <c r="O21" s="1850"/>
      <c r="P21" s="1851"/>
      <c r="Q21" s="512" t="s">
        <v>23</v>
      </c>
      <c r="R21" s="513" t="s">
        <v>62</v>
      </c>
      <c r="S21" s="514" t="s">
        <v>62</v>
      </c>
      <c r="T21" s="514" t="s">
        <v>62</v>
      </c>
      <c r="U21" s="514" t="s">
        <v>62</v>
      </c>
      <c r="V21" s="514" t="s">
        <v>62</v>
      </c>
      <c r="W21" s="515" t="s">
        <v>62</v>
      </c>
      <c r="X21" s="513">
        <v>5</v>
      </c>
      <c r="Y21" s="514">
        <v>5</v>
      </c>
      <c r="Z21" s="514">
        <v>6</v>
      </c>
      <c r="AA21" s="514">
        <v>6</v>
      </c>
      <c r="AB21" s="514">
        <v>6</v>
      </c>
      <c r="AC21" s="515">
        <v>6</v>
      </c>
      <c r="AD21" s="513"/>
      <c r="AE21" s="514"/>
      <c r="AF21" s="514"/>
      <c r="AG21" s="514"/>
      <c r="AH21" s="514"/>
      <c r="AI21" s="515"/>
      <c r="AJ21" s="513"/>
      <c r="AK21" s="514"/>
      <c r="AL21" s="514"/>
      <c r="AM21" s="514"/>
      <c r="AN21" s="514"/>
      <c r="AO21" s="515"/>
      <c r="AP21" s="513"/>
      <c r="AQ21" s="514"/>
      <c r="AR21" s="514"/>
      <c r="AS21" s="515"/>
      <c r="AT21" s="1858"/>
      <c r="AU21" s="1858"/>
      <c r="AV21" s="1858"/>
      <c r="AW21" s="1858"/>
      <c r="AX21" s="1858"/>
      <c r="AY21" s="1859"/>
      <c r="AZ21" s="114"/>
    </row>
    <row r="22" spans="2:52" ht="12" customHeight="1">
      <c r="B22" s="866">
        <f>スクールカレンダー!Y31</f>
        <v>19</v>
      </c>
      <c r="C22" s="867" t="str">
        <f>スクールカレンダー!Z31</f>
        <v>土</v>
      </c>
      <c r="D22" s="1843" t="str">
        <f>IF(スクールカレンダー!AA31="","",スクールカレンダー!AA31)</f>
        <v/>
      </c>
      <c r="E22" s="1844"/>
      <c r="F22" s="1844"/>
      <c r="G22" s="1844"/>
      <c r="H22" s="1844"/>
      <c r="I22" s="1844"/>
      <c r="J22" s="1844"/>
      <c r="K22" s="1844"/>
      <c r="L22" s="1844"/>
      <c r="M22" s="1844"/>
      <c r="N22" s="1844"/>
      <c r="O22" s="1844"/>
      <c r="P22" s="1845"/>
      <c r="Q22" s="851"/>
      <c r="R22" s="852"/>
      <c r="S22" s="853"/>
      <c r="T22" s="853"/>
      <c r="U22" s="853"/>
      <c r="V22" s="853"/>
      <c r="W22" s="854"/>
      <c r="X22" s="852"/>
      <c r="Y22" s="853"/>
      <c r="Z22" s="853"/>
      <c r="AA22" s="853"/>
      <c r="AB22" s="853"/>
      <c r="AC22" s="854"/>
      <c r="AD22" s="852"/>
      <c r="AE22" s="853"/>
      <c r="AF22" s="853"/>
      <c r="AG22" s="853"/>
      <c r="AH22" s="853"/>
      <c r="AI22" s="854"/>
      <c r="AJ22" s="852"/>
      <c r="AK22" s="853"/>
      <c r="AL22" s="853"/>
      <c r="AM22" s="853"/>
      <c r="AN22" s="853"/>
      <c r="AO22" s="854"/>
      <c r="AP22" s="852"/>
      <c r="AQ22" s="853"/>
      <c r="AR22" s="853"/>
      <c r="AS22" s="854"/>
      <c r="AT22" s="1489"/>
      <c r="AU22" s="1489"/>
      <c r="AV22" s="1489"/>
      <c r="AW22" s="1489"/>
      <c r="AX22" s="1489"/>
      <c r="AY22" s="1490"/>
      <c r="AZ22" s="114"/>
    </row>
    <row r="23" spans="2:52" ht="12" customHeight="1">
      <c r="B23" s="866">
        <f>スクールカレンダー!Y32</f>
        <v>20</v>
      </c>
      <c r="C23" s="867" t="str">
        <f>スクールカレンダー!Z32</f>
        <v>日</v>
      </c>
      <c r="D23" s="1843" t="str">
        <f>IF(スクールカレンダー!AA32="","",スクールカレンダー!AA32)</f>
        <v/>
      </c>
      <c r="E23" s="1844"/>
      <c r="F23" s="1844"/>
      <c r="G23" s="1844"/>
      <c r="H23" s="1844"/>
      <c r="I23" s="1844"/>
      <c r="J23" s="1844"/>
      <c r="K23" s="1844"/>
      <c r="L23" s="1844"/>
      <c r="M23" s="1844"/>
      <c r="N23" s="1844"/>
      <c r="O23" s="1844"/>
      <c r="P23" s="1845"/>
      <c r="Q23" s="851"/>
      <c r="R23" s="852"/>
      <c r="S23" s="853"/>
      <c r="T23" s="853"/>
      <c r="U23" s="853"/>
      <c r="V23" s="853"/>
      <c r="W23" s="924"/>
      <c r="X23" s="852"/>
      <c r="Y23" s="853"/>
      <c r="Z23" s="853"/>
      <c r="AA23" s="853"/>
      <c r="AB23" s="853"/>
      <c r="AC23" s="854"/>
      <c r="AD23" s="852"/>
      <c r="AE23" s="853"/>
      <c r="AF23" s="853"/>
      <c r="AG23" s="853"/>
      <c r="AH23" s="853"/>
      <c r="AI23" s="854"/>
      <c r="AJ23" s="852"/>
      <c r="AK23" s="853"/>
      <c r="AL23" s="853"/>
      <c r="AM23" s="853"/>
      <c r="AN23" s="853"/>
      <c r="AO23" s="854"/>
      <c r="AP23" s="852"/>
      <c r="AQ23" s="853"/>
      <c r="AR23" s="853"/>
      <c r="AS23" s="854"/>
      <c r="AT23" s="1398"/>
      <c r="AU23" s="1398"/>
      <c r="AV23" s="1398"/>
      <c r="AW23" s="1398"/>
      <c r="AX23" s="1398"/>
      <c r="AY23" s="1399"/>
      <c r="AZ23" s="114"/>
    </row>
    <row r="24" spans="2:52" ht="12" customHeight="1">
      <c r="B24" s="397">
        <f>スクールカレンダー!Y33</f>
        <v>21</v>
      </c>
      <c r="C24" s="399" t="str">
        <f>スクールカレンダー!Z33</f>
        <v>月</v>
      </c>
      <c r="D24" s="1846" t="str">
        <f>IF(スクールカレンダー!AA33="","",スクールカレンダー!AA33)</f>
        <v xml:space="preserve">清掃強化日     </v>
      </c>
      <c r="E24" s="1847"/>
      <c r="F24" s="1847"/>
      <c r="G24" s="1847"/>
      <c r="H24" s="1847"/>
      <c r="I24" s="1847"/>
      <c r="J24" s="1847"/>
      <c r="K24" s="1847"/>
      <c r="L24" s="1847"/>
      <c r="M24" s="1847"/>
      <c r="N24" s="1847"/>
      <c r="O24" s="1847"/>
      <c r="P24" s="1848"/>
      <c r="Q24" s="385" t="s">
        <v>423</v>
      </c>
      <c r="R24" s="387" t="s">
        <v>420</v>
      </c>
      <c r="S24" s="127" t="s">
        <v>420</v>
      </c>
      <c r="T24" s="127" t="s">
        <v>420</v>
      </c>
      <c r="U24" s="127" t="s">
        <v>420</v>
      </c>
      <c r="V24" s="127" t="s">
        <v>420</v>
      </c>
      <c r="W24" s="127" t="s">
        <v>420</v>
      </c>
      <c r="X24" s="387">
        <v>5</v>
      </c>
      <c r="Y24" s="127">
        <v>5</v>
      </c>
      <c r="Z24" s="127">
        <v>6</v>
      </c>
      <c r="AA24" s="127">
        <v>6</v>
      </c>
      <c r="AB24" s="127">
        <v>6</v>
      </c>
      <c r="AC24" s="127">
        <v>6</v>
      </c>
      <c r="AD24" s="387"/>
      <c r="AE24" s="127"/>
      <c r="AF24" s="127"/>
      <c r="AG24" s="127"/>
      <c r="AH24" s="127"/>
      <c r="AI24" s="389"/>
      <c r="AJ24" s="387"/>
      <c r="AK24" s="127"/>
      <c r="AL24" s="127"/>
      <c r="AM24" s="127"/>
      <c r="AN24" s="127"/>
      <c r="AO24" s="389"/>
      <c r="AP24" s="387"/>
      <c r="AQ24" s="127"/>
      <c r="AR24" s="127"/>
      <c r="AS24" s="389"/>
      <c r="AT24" s="1492"/>
      <c r="AU24" s="1492"/>
      <c r="AV24" s="1492"/>
      <c r="AW24" s="1492"/>
      <c r="AX24" s="1492"/>
      <c r="AY24" s="1493"/>
      <c r="AZ24" s="114"/>
    </row>
    <row r="25" spans="2:52" ht="12" customHeight="1">
      <c r="B25" s="397">
        <f>スクールカレンダー!Y34</f>
        <v>22</v>
      </c>
      <c r="C25" s="399" t="str">
        <f>スクールカレンダー!Z34</f>
        <v>火</v>
      </c>
      <c r="D25" s="1846" t="str">
        <f>IF(スクールカレンダー!AA34="","",スクールカレンダー!AA34)</f>
        <v>ALT
清掃強化日</v>
      </c>
      <c r="E25" s="1847"/>
      <c r="F25" s="1847"/>
      <c r="G25" s="1847"/>
      <c r="H25" s="1847"/>
      <c r="I25" s="1847"/>
      <c r="J25" s="1847"/>
      <c r="K25" s="1847"/>
      <c r="L25" s="1847"/>
      <c r="M25" s="1847"/>
      <c r="N25" s="1847"/>
      <c r="O25" s="1847"/>
      <c r="P25" s="1848"/>
      <c r="Q25" s="512" t="s">
        <v>23</v>
      </c>
      <c r="R25" s="513" t="s">
        <v>62</v>
      </c>
      <c r="S25" s="514" t="s">
        <v>62</v>
      </c>
      <c r="T25" s="514" t="s">
        <v>62</v>
      </c>
      <c r="U25" s="514" t="s">
        <v>62</v>
      </c>
      <c r="V25" s="514" t="s">
        <v>62</v>
      </c>
      <c r="W25" s="515" t="s">
        <v>62</v>
      </c>
      <c r="X25" s="513">
        <v>5</v>
      </c>
      <c r="Y25" s="514">
        <v>5</v>
      </c>
      <c r="Z25" s="514">
        <v>5</v>
      </c>
      <c r="AA25" s="514">
        <v>6</v>
      </c>
      <c r="AB25" s="514">
        <v>6</v>
      </c>
      <c r="AC25" s="515">
        <v>6</v>
      </c>
      <c r="AD25" s="387"/>
      <c r="AE25" s="127"/>
      <c r="AF25" s="127"/>
      <c r="AG25" s="127"/>
      <c r="AH25" s="127"/>
      <c r="AI25" s="389"/>
      <c r="AJ25" s="387"/>
      <c r="AK25" s="127"/>
      <c r="AL25" s="127"/>
      <c r="AM25" s="127"/>
      <c r="AN25" s="127"/>
      <c r="AO25" s="389"/>
      <c r="AP25" s="387"/>
      <c r="AQ25" s="127"/>
      <c r="AR25" s="127"/>
      <c r="AS25" s="389"/>
      <c r="AT25" s="1492"/>
      <c r="AU25" s="1492"/>
      <c r="AV25" s="1492"/>
      <c r="AW25" s="1492"/>
      <c r="AX25" s="1492"/>
      <c r="AY25" s="1493"/>
      <c r="AZ25" s="114"/>
    </row>
    <row r="26" spans="2:52" ht="12" customHeight="1">
      <c r="B26" s="510">
        <f>スクールカレンダー!Y35</f>
        <v>23</v>
      </c>
      <c r="C26" s="525" t="str">
        <f>スクールカレンダー!Z35</f>
        <v>水</v>
      </c>
      <c r="D26" s="1849" t="str">
        <f>IF(スクールカレンダー!AA35="","",スクールカレンダー!AA35)</f>
        <v>研修⑯</v>
      </c>
      <c r="E26" s="1850"/>
      <c r="F26" s="1850"/>
      <c r="G26" s="1850"/>
      <c r="H26" s="1850"/>
      <c r="I26" s="1850"/>
      <c r="J26" s="1850"/>
      <c r="K26" s="1850"/>
      <c r="L26" s="1850"/>
      <c r="M26" s="1850"/>
      <c r="N26" s="1850"/>
      <c r="O26" s="1850"/>
      <c r="P26" s="1851"/>
      <c r="Q26" s="512" t="s">
        <v>772</v>
      </c>
      <c r="R26" s="513" t="s">
        <v>773</v>
      </c>
      <c r="S26" s="514" t="s">
        <v>774</v>
      </c>
      <c r="T26" s="514" t="s">
        <v>775</v>
      </c>
      <c r="U26" s="514" t="s">
        <v>351</v>
      </c>
      <c r="V26" s="514" t="s">
        <v>351</v>
      </c>
      <c r="W26" s="518"/>
      <c r="X26" s="513">
        <v>5</v>
      </c>
      <c r="Y26" s="514">
        <v>5</v>
      </c>
      <c r="Z26" s="514">
        <v>5</v>
      </c>
      <c r="AA26" s="514">
        <v>5</v>
      </c>
      <c r="AB26" s="514">
        <v>5</v>
      </c>
      <c r="AC26" s="515">
        <v>5</v>
      </c>
      <c r="AD26" s="513"/>
      <c r="AE26" s="514"/>
      <c r="AF26" s="514"/>
      <c r="AG26" s="514"/>
      <c r="AH26" s="514"/>
      <c r="AI26" s="515"/>
      <c r="AJ26" s="513"/>
      <c r="AK26" s="514"/>
      <c r="AL26" s="514"/>
      <c r="AM26" s="514"/>
      <c r="AN26" s="514"/>
      <c r="AO26" s="515"/>
      <c r="AP26" s="513"/>
      <c r="AQ26" s="514"/>
      <c r="AR26" s="514"/>
      <c r="AS26" s="515"/>
      <c r="AT26" s="1858"/>
      <c r="AU26" s="1858"/>
      <c r="AV26" s="1858"/>
      <c r="AW26" s="1858"/>
      <c r="AX26" s="1858"/>
      <c r="AY26" s="1859"/>
      <c r="AZ26" s="114"/>
    </row>
    <row r="27" spans="2:52" ht="12" customHeight="1">
      <c r="B27" s="510">
        <f>スクールカレンダー!Y36</f>
        <v>24</v>
      </c>
      <c r="C27" s="525" t="str">
        <f>スクールカレンダー!Z36</f>
        <v>木</v>
      </c>
      <c r="D27" s="1849" t="str">
        <f>IF(スクールカレンダー!AA36="","",スクールカレンダー!AA36)</f>
        <v>清掃強化日</v>
      </c>
      <c r="E27" s="1850"/>
      <c r="F27" s="1850"/>
      <c r="G27" s="1850"/>
      <c r="H27" s="1850"/>
      <c r="I27" s="1850"/>
      <c r="J27" s="1850"/>
      <c r="K27" s="1850"/>
      <c r="L27" s="1850"/>
      <c r="M27" s="1850"/>
      <c r="N27" s="1850"/>
      <c r="O27" s="1850"/>
      <c r="P27" s="1851"/>
      <c r="Q27" s="512" t="s">
        <v>23</v>
      </c>
      <c r="R27" s="513" t="s">
        <v>62</v>
      </c>
      <c r="S27" s="514" t="s">
        <v>62</v>
      </c>
      <c r="T27" s="514" t="s">
        <v>62</v>
      </c>
      <c r="U27" s="514" t="s">
        <v>62</v>
      </c>
      <c r="V27" s="514" t="s">
        <v>62</v>
      </c>
      <c r="W27" s="515" t="s">
        <v>420</v>
      </c>
      <c r="X27" s="513">
        <v>5</v>
      </c>
      <c r="Y27" s="514">
        <v>5</v>
      </c>
      <c r="Z27" s="514">
        <v>5</v>
      </c>
      <c r="AA27" s="514">
        <v>6</v>
      </c>
      <c r="AB27" s="514">
        <v>6</v>
      </c>
      <c r="AC27" s="514">
        <v>6</v>
      </c>
      <c r="AD27" s="513"/>
      <c r="AE27" s="514"/>
      <c r="AF27" s="514"/>
      <c r="AG27" s="514"/>
      <c r="AH27" s="514"/>
      <c r="AI27" s="515"/>
      <c r="AJ27" s="513"/>
      <c r="AK27" s="514"/>
      <c r="AL27" s="514"/>
      <c r="AM27" s="514"/>
      <c r="AN27" s="514"/>
      <c r="AO27" s="515"/>
      <c r="AP27" s="513"/>
      <c r="AQ27" s="514"/>
      <c r="AR27" s="514"/>
      <c r="AS27" s="515"/>
      <c r="AT27" s="1401"/>
      <c r="AU27" s="1401"/>
      <c r="AV27" s="1401"/>
      <c r="AW27" s="1401"/>
      <c r="AX27" s="1401"/>
      <c r="AY27" s="1402"/>
      <c r="AZ27" s="114"/>
    </row>
    <row r="28" spans="2:52" ht="12" customHeight="1">
      <c r="B28" s="510">
        <f>スクールカレンダー!Y37</f>
        <v>25</v>
      </c>
      <c r="C28" s="525" t="str">
        <f>スクールカレンダー!Z37</f>
        <v>金</v>
      </c>
      <c r="D28" s="1849" t="str">
        <f>IF(スクールカレンダー!AA37="","",スクールカレンダー!AA37)</f>
        <v>２学期終業式</v>
      </c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1"/>
      <c r="Q28" s="512" t="s">
        <v>23</v>
      </c>
      <c r="R28" s="513" t="s">
        <v>62</v>
      </c>
      <c r="S28" s="514" t="s">
        <v>62</v>
      </c>
      <c r="T28" s="514" t="s">
        <v>563</v>
      </c>
      <c r="U28" s="514" t="s">
        <v>426</v>
      </c>
      <c r="V28" s="514" t="s">
        <v>426</v>
      </c>
      <c r="W28" s="518"/>
      <c r="X28" s="513">
        <v>4.5</v>
      </c>
      <c r="Y28" s="514">
        <v>4.5</v>
      </c>
      <c r="Z28" s="514">
        <v>4.5</v>
      </c>
      <c r="AA28" s="514">
        <v>4.5</v>
      </c>
      <c r="AB28" s="514">
        <v>4.5</v>
      </c>
      <c r="AC28" s="515">
        <v>4.5</v>
      </c>
      <c r="AD28" s="513">
        <v>0.5</v>
      </c>
      <c r="AE28" s="514">
        <v>0.5</v>
      </c>
      <c r="AF28" s="514">
        <v>0.5</v>
      </c>
      <c r="AG28" s="514">
        <v>0.5</v>
      </c>
      <c r="AH28" s="514">
        <v>0.5</v>
      </c>
      <c r="AI28" s="515">
        <v>0.5</v>
      </c>
      <c r="AJ28" s="513"/>
      <c r="AK28" s="514"/>
      <c r="AL28" s="514"/>
      <c r="AM28" s="514"/>
      <c r="AN28" s="514"/>
      <c r="AO28" s="515"/>
      <c r="AP28" s="513"/>
      <c r="AQ28" s="514"/>
      <c r="AR28" s="514"/>
      <c r="AS28" s="515"/>
      <c r="AT28" s="1401" t="s">
        <v>305</v>
      </c>
      <c r="AU28" s="1401"/>
      <c r="AV28" s="1401"/>
      <c r="AW28" s="1401"/>
      <c r="AX28" s="1401"/>
      <c r="AY28" s="1402"/>
      <c r="AZ28" s="114"/>
    </row>
    <row r="29" spans="2:52" ht="12" customHeight="1">
      <c r="B29" s="866">
        <f>スクールカレンダー!Y38</f>
        <v>26</v>
      </c>
      <c r="C29" s="867" t="str">
        <f>スクールカレンダー!Z38</f>
        <v>土</v>
      </c>
      <c r="D29" s="1843" t="str">
        <f>IF(スクールカレンダー!AA38="","",スクールカレンダー!AA38)</f>
        <v>冬季休業（～1/18）</v>
      </c>
      <c r="E29" s="1844"/>
      <c r="F29" s="1844"/>
      <c r="G29" s="1844"/>
      <c r="H29" s="1844"/>
      <c r="I29" s="1844"/>
      <c r="J29" s="1844"/>
      <c r="K29" s="1844"/>
      <c r="L29" s="1844"/>
      <c r="M29" s="1844"/>
      <c r="N29" s="1844"/>
      <c r="O29" s="1844"/>
      <c r="P29" s="1845"/>
      <c r="Q29" s="851"/>
      <c r="R29" s="852"/>
      <c r="S29" s="853"/>
      <c r="T29" s="853"/>
      <c r="U29" s="853"/>
      <c r="V29" s="853"/>
      <c r="W29" s="854"/>
      <c r="X29" s="852"/>
      <c r="Y29" s="853"/>
      <c r="Z29" s="853"/>
      <c r="AA29" s="853"/>
      <c r="AB29" s="853"/>
      <c r="AC29" s="854"/>
      <c r="AD29" s="852"/>
      <c r="AE29" s="853"/>
      <c r="AF29" s="853"/>
      <c r="AG29" s="853"/>
      <c r="AH29" s="853"/>
      <c r="AI29" s="854"/>
      <c r="AJ29" s="852"/>
      <c r="AK29" s="853"/>
      <c r="AL29" s="853"/>
      <c r="AM29" s="853"/>
      <c r="AN29" s="853"/>
      <c r="AO29" s="854"/>
      <c r="AP29" s="852"/>
      <c r="AQ29" s="853"/>
      <c r="AR29" s="853"/>
      <c r="AS29" s="854"/>
      <c r="AT29" s="1489"/>
      <c r="AU29" s="1489"/>
      <c r="AV29" s="1489"/>
      <c r="AW29" s="1489"/>
      <c r="AX29" s="1489"/>
      <c r="AY29" s="1490"/>
      <c r="AZ29" s="114"/>
    </row>
    <row r="30" spans="2:52" ht="12" customHeight="1">
      <c r="B30" s="866">
        <f>スクールカレンダー!Y39</f>
        <v>27</v>
      </c>
      <c r="C30" s="867" t="str">
        <f>スクールカレンダー!Z39</f>
        <v>日</v>
      </c>
      <c r="D30" s="1843" t="str">
        <f>IF(スクールカレンダー!AA39="","",スクールカレンダー!AA39)</f>
        <v/>
      </c>
      <c r="E30" s="1844"/>
      <c r="F30" s="1844"/>
      <c r="G30" s="1844"/>
      <c r="H30" s="1844"/>
      <c r="I30" s="1844"/>
      <c r="J30" s="1844"/>
      <c r="K30" s="1844"/>
      <c r="L30" s="1844"/>
      <c r="M30" s="1844"/>
      <c r="N30" s="1844"/>
      <c r="O30" s="1844"/>
      <c r="P30" s="1845"/>
      <c r="Q30" s="851"/>
      <c r="R30" s="852"/>
      <c r="S30" s="853"/>
      <c r="T30" s="853"/>
      <c r="U30" s="853"/>
      <c r="V30" s="853"/>
      <c r="W30" s="854"/>
      <c r="X30" s="852"/>
      <c r="Y30" s="853"/>
      <c r="Z30" s="853"/>
      <c r="AA30" s="853"/>
      <c r="AB30" s="853"/>
      <c r="AC30" s="854"/>
      <c r="AD30" s="852"/>
      <c r="AE30" s="853"/>
      <c r="AF30" s="853"/>
      <c r="AG30" s="853"/>
      <c r="AH30" s="853"/>
      <c r="AI30" s="854"/>
      <c r="AJ30" s="852"/>
      <c r="AK30" s="853"/>
      <c r="AL30" s="853"/>
      <c r="AM30" s="853"/>
      <c r="AN30" s="853"/>
      <c r="AO30" s="854"/>
      <c r="AP30" s="852"/>
      <c r="AQ30" s="853"/>
      <c r="AR30" s="853"/>
      <c r="AS30" s="854"/>
      <c r="AT30" s="1489"/>
      <c r="AU30" s="1489"/>
      <c r="AV30" s="1489"/>
      <c r="AW30" s="1489"/>
      <c r="AX30" s="1489"/>
      <c r="AY30" s="1490"/>
      <c r="AZ30" s="114"/>
    </row>
    <row r="31" spans="2:52" ht="12" customHeight="1">
      <c r="B31" s="866">
        <f>スクールカレンダー!Y40</f>
        <v>28</v>
      </c>
      <c r="C31" s="867" t="str">
        <f>スクールカレンダー!Z40</f>
        <v>月</v>
      </c>
      <c r="D31" s="1843" t="str">
        <f>IF(スクールカレンダー!AA40="","",スクールカレンダー!AA40)</f>
        <v/>
      </c>
      <c r="E31" s="1844"/>
      <c r="F31" s="1844"/>
      <c r="G31" s="1844"/>
      <c r="H31" s="1844"/>
      <c r="I31" s="1844"/>
      <c r="J31" s="1844"/>
      <c r="K31" s="1844"/>
      <c r="L31" s="1844"/>
      <c r="M31" s="1844"/>
      <c r="N31" s="1844"/>
      <c r="O31" s="1844"/>
      <c r="P31" s="1845"/>
      <c r="Q31" s="851"/>
      <c r="R31" s="852"/>
      <c r="S31" s="853"/>
      <c r="T31" s="853"/>
      <c r="U31" s="853"/>
      <c r="V31" s="853"/>
      <c r="W31" s="854"/>
      <c r="X31" s="852"/>
      <c r="Y31" s="853"/>
      <c r="Z31" s="853"/>
      <c r="AA31" s="853"/>
      <c r="AB31" s="853"/>
      <c r="AC31" s="854"/>
      <c r="AD31" s="852"/>
      <c r="AE31" s="853"/>
      <c r="AF31" s="853"/>
      <c r="AG31" s="853"/>
      <c r="AH31" s="853"/>
      <c r="AI31" s="854"/>
      <c r="AJ31" s="852"/>
      <c r="AK31" s="853"/>
      <c r="AL31" s="853"/>
      <c r="AM31" s="853"/>
      <c r="AN31" s="853"/>
      <c r="AO31" s="854"/>
      <c r="AP31" s="852"/>
      <c r="AQ31" s="853"/>
      <c r="AR31" s="853"/>
      <c r="AS31" s="854"/>
      <c r="AT31" s="1489"/>
      <c r="AU31" s="1489"/>
      <c r="AV31" s="1489"/>
      <c r="AW31" s="1489"/>
      <c r="AX31" s="1489"/>
      <c r="AY31" s="1490"/>
      <c r="AZ31" s="114"/>
    </row>
    <row r="32" spans="2:52" ht="12" customHeight="1">
      <c r="B32" s="866">
        <f>スクールカレンダー!Y41</f>
        <v>29</v>
      </c>
      <c r="C32" s="867" t="str">
        <f>スクールカレンダー!Z41</f>
        <v>火</v>
      </c>
      <c r="D32" s="1843" t="str">
        <f>IF(スクールカレンダー!AA41="","",スクールカレンダー!AA41)</f>
        <v>年末年始休暇（～1/3）</v>
      </c>
      <c r="E32" s="1844"/>
      <c r="F32" s="1844"/>
      <c r="G32" s="1844"/>
      <c r="H32" s="1844"/>
      <c r="I32" s="1844"/>
      <c r="J32" s="1844"/>
      <c r="K32" s="1844"/>
      <c r="L32" s="1844"/>
      <c r="M32" s="1844"/>
      <c r="N32" s="1844"/>
      <c r="O32" s="1844"/>
      <c r="P32" s="1845"/>
      <c r="Q32" s="851"/>
      <c r="R32" s="852"/>
      <c r="S32" s="853"/>
      <c r="T32" s="853"/>
      <c r="U32" s="853"/>
      <c r="V32" s="853"/>
      <c r="W32" s="854"/>
      <c r="X32" s="852"/>
      <c r="Y32" s="853"/>
      <c r="Z32" s="853"/>
      <c r="AA32" s="853"/>
      <c r="AB32" s="853"/>
      <c r="AC32" s="854"/>
      <c r="AD32" s="852"/>
      <c r="AE32" s="853"/>
      <c r="AF32" s="853"/>
      <c r="AG32" s="853"/>
      <c r="AH32" s="853"/>
      <c r="AI32" s="854"/>
      <c r="AJ32" s="852"/>
      <c r="AK32" s="853"/>
      <c r="AL32" s="853"/>
      <c r="AM32" s="853"/>
      <c r="AN32" s="853"/>
      <c r="AO32" s="854"/>
      <c r="AP32" s="852"/>
      <c r="AQ32" s="853"/>
      <c r="AR32" s="853"/>
      <c r="AS32" s="854"/>
      <c r="AT32" s="1489"/>
      <c r="AU32" s="1489"/>
      <c r="AV32" s="1489"/>
      <c r="AW32" s="1489"/>
      <c r="AX32" s="1489"/>
      <c r="AY32" s="1490"/>
      <c r="AZ32" s="114"/>
    </row>
    <row r="33" spans="2:79" ht="12" customHeight="1">
      <c r="B33" s="866">
        <f>スクールカレンダー!Y42</f>
        <v>30</v>
      </c>
      <c r="C33" s="867" t="str">
        <f>スクールカレンダー!Z42</f>
        <v>水</v>
      </c>
      <c r="D33" s="1843" t="str">
        <f>IF(スクールカレンダー!AA42="","",スクールカレンダー!AA42)</f>
        <v/>
      </c>
      <c r="E33" s="1844"/>
      <c r="F33" s="1844"/>
      <c r="G33" s="1844"/>
      <c r="H33" s="1844"/>
      <c r="I33" s="1844"/>
      <c r="J33" s="1844"/>
      <c r="K33" s="1844"/>
      <c r="L33" s="1844"/>
      <c r="M33" s="1844"/>
      <c r="N33" s="1844"/>
      <c r="O33" s="1844"/>
      <c r="P33" s="1845"/>
      <c r="Q33" s="914"/>
      <c r="R33" s="909"/>
      <c r="S33" s="910"/>
      <c r="T33" s="910"/>
      <c r="U33" s="910"/>
      <c r="V33" s="910"/>
      <c r="W33" s="911"/>
      <c r="X33" s="909"/>
      <c r="Y33" s="910"/>
      <c r="Z33" s="910"/>
      <c r="AA33" s="910"/>
      <c r="AB33" s="910"/>
      <c r="AC33" s="911"/>
      <c r="AD33" s="909"/>
      <c r="AE33" s="910"/>
      <c r="AF33" s="910"/>
      <c r="AG33" s="910"/>
      <c r="AH33" s="910"/>
      <c r="AI33" s="911"/>
      <c r="AJ33" s="909"/>
      <c r="AK33" s="910"/>
      <c r="AL33" s="910"/>
      <c r="AM33" s="910"/>
      <c r="AN33" s="910"/>
      <c r="AO33" s="911"/>
      <c r="AP33" s="909"/>
      <c r="AQ33" s="910"/>
      <c r="AR33" s="910"/>
      <c r="AS33" s="911"/>
      <c r="AT33" s="915"/>
      <c r="AU33" s="915"/>
      <c r="AV33" s="915"/>
      <c r="AW33" s="915"/>
      <c r="AX33" s="915"/>
      <c r="AY33" s="916"/>
      <c r="AZ33" s="114"/>
    </row>
    <row r="34" spans="2:79" ht="12" customHeight="1" thickBot="1">
      <c r="B34" s="876">
        <f>スクールカレンダー!Y43</f>
        <v>31</v>
      </c>
      <c r="C34" s="891" t="str">
        <f>スクールカレンダー!Z43</f>
        <v>木</v>
      </c>
      <c r="D34" s="1852" t="str">
        <f>IF(スクールカレンダー!AA43="","",スクールカレンダー!AA43)</f>
        <v/>
      </c>
      <c r="E34" s="1853"/>
      <c r="F34" s="1853"/>
      <c r="G34" s="1853"/>
      <c r="H34" s="1853"/>
      <c r="I34" s="1853"/>
      <c r="J34" s="1853"/>
      <c r="K34" s="1853"/>
      <c r="L34" s="1853"/>
      <c r="M34" s="1853"/>
      <c r="N34" s="1853"/>
      <c r="O34" s="1853"/>
      <c r="P34" s="1854"/>
      <c r="Q34" s="914"/>
      <c r="R34" s="909"/>
      <c r="S34" s="910"/>
      <c r="T34" s="910"/>
      <c r="U34" s="910"/>
      <c r="V34" s="910"/>
      <c r="W34" s="911"/>
      <c r="X34" s="909"/>
      <c r="Y34" s="910"/>
      <c r="Z34" s="910"/>
      <c r="AA34" s="910"/>
      <c r="AB34" s="910"/>
      <c r="AC34" s="911"/>
      <c r="AD34" s="909"/>
      <c r="AE34" s="910"/>
      <c r="AF34" s="910"/>
      <c r="AG34" s="910"/>
      <c r="AH34" s="910"/>
      <c r="AI34" s="911"/>
      <c r="AJ34" s="909"/>
      <c r="AK34" s="910"/>
      <c r="AL34" s="910"/>
      <c r="AM34" s="910"/>
      <c r="AN34" s="910"/>
      <c r="AO34" s="911"/>
      <c r="AP34" s="909"/>
      <c r="AQ34" s="910"/>
      <c r="AR34" s="910"/>
      <c r="AS34" s="911"/>
      <c r="AT34" s="1788"/>
      <c r="AU34" s="1788"/>
      <c r="AV34" s="1788"/>
      <c r="AW34" s="1788"/>
      <c r="AX34" s="1788"/>
      <c r="AY34" s="1789"/>
      <c r="AZ34" s="114"/>
    </row>
    <row r="35" spans="2:79" ht="12" customHeight="1" thickBot="1">
      <c r="B35" s="1247" t="s">
        <v>24</v>
      </c>
      <c r="C35" s="1246"/>
      <c r="D35" s="1855" t="str">
        <f>IF(スクールカレンダー!AA45="","",スクールカレンダー!AA45)</f>
        <v/>
      </c>
      <c r="E35" s="1856"/>
      <c r="F35" s="1856"/>
      <c r="G35" s="1856"/>
      <c r="H35" s="1856"/>
      <c r="I35" s="1856"/>
      <c r="J35" s="1856"/>
      <c r="K35" s="1856"/>
      <c r="L35" s="1856"/>
      <c r="M35" s="1856"/>
      <c r="N35" s="1856"/>
      <c r="O35" s="1856"/>
      <c r="P35" s="1857"/>
      <c r="Q35" s="391">
        <f>COUNTIF(Q4:Q34,"◎")</f>
        <v>19</v>
      </c>
      <c r="R35" s="1816" t="s">
        <v>34</v>
      </c>
      <c r="S35" s="1817"/>
      <c r="T35" s="1817"/>
      <c r="U35" s="1817"/>
      <c r="V35" s="1817"/>
      <c r="W35" s="1818"/>
      <c r="X35" s="599">
        <f t="shared" ref="X35:AS35" si="0">SUM(X4:X34)</f>
        <v>94.5</v>
      </c>
      <c r="Y35" s="600">
        <f t="shared" si="0"/>
        <v>94.5</v>
      </c>
      <c r="Z35" s="600">
        <f t="shared" si="0"/>
        <v>100.5</v>
      </c>
      <c r="AA35" s="600">
        <f t="shared" si="0"/>
        <v>106.5</v>
      </c>
      <c r="AB35" s="600">
        <f t="shared" si="0"/>
        <v>106.5</v>
      </c>
      <c r="AC35" s="601">
        <f t="shared" si="0"/>
        <v>106.5</v>
      </c>
      <c r="AD35" s="599">
        <f t="shared" si="0"/>
        <v>0.5</v>
      </c>
      <c r="AE35" s="600">
        <f t="shared" si="0"/>
        <v>0.5</v>
      </c>
      <c r="AF35" s="600">
        <f t="shared" si="0"/>
        <v>0.5</v>
      </c>
      <c r="AG35" s="600">
        <f t="shared" si="0"/>
        <v>0.5</v>
      </c>
      <c r="AH35" s="600">
        <f t="shared" si="0"/>
        <v>0.5</v>
      </c>
      <c r="AI35" s="601">
        <f t="shared" si="0"/>
        <v>0.5</v>
      </c>
      <c r="AJ35" s="599">
        <f t="shared" si="0"/>
        <v>0</v>
      </c>
      <c r="AK35" s="600">
        <f t="shared" si="0"/>
        <v>0</v>
      </c>
      <c r="AL35" s="600">
        <f t="shared" si="0"/>
        <v>0</v>
      </c>
      <c r="AM35" s="600">
        <f t="shared" si="0"/>
        <v>1</v>
      </c>
      <c r="AN35" s="600">
        <f t="shared" si="0"/>
        <v>1</v>
      </c>
      <c r="AO35" s="601">
        <f t="shared" si="0"/>
        <v>1</v>
      </c>
      <c r="AP35" s="599">
        <f t="shared" si="0"/>
        <v>0</v>
      </c>
      <c r="AQ35" s="600">
        <f t="shared" si="0"/>
        <v>0</v>
      </c>
      <c r="AR35" s="600">
        <f t="shared" si="0"/>
        <v>0</v>
      </c>
      <c r="AS35" s="601">
        <f t="shared" si="0"/>
        <v>0</v>
      </c>
      <c r="AT35" s="1792"/>
      <c r="AU35" s="1792"/>
      <c r="AV35" s="1792"/>
      <c r="AW35" s="1792"/>
      <c r="AX35" s="1792"/>
      <c r="AY35" s="1793"/>
      <c r="AZ35" s="116"/>
      <c r="BA35" s="602"/>
      <c r="BB35" s="602"/>
      <c r="BC35" s="602"/>
      <c r="BD35" s="602"/>
      <c r="BE35" s="602"/>
      <c r="BF35" s="602"/>
      <c r="BG35" s="602"/>
      <c r="BH35" s="602"/>
      <c r="BI35" s="602"/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</row>
    <row r="36" spans="2:79" ht="12" customHeight="1"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602"/>
    </row>
    <row r="37" spans="2:79" s="615" customFormat="1" ht="12" customHeight="1">
      <c r="B37" s="1801"/>
      <c r="C37" s="1802"/>
      <c r="D37" s="1802"/>
      <c r="E37" s="1803"/>
      <c r="F37" s="604" t="s">
        <v>8</v>
      </c>
      <c r="G37" s="605" t="s">
        <v>9</v>
      </c>
      <c r="H37" s="605" t="s">
        <v>10</v>
      </c>
      <c r="I37" s="605" t="s">
        <v>11</v>
      </c>
      <c r="J37" s="605" t="s">
        <v>12</v>
      </c>
      <c r="K37" s="606" t="s">
        <v>13</v>
      </c>
      <c r="L37" s="607"/>
      <c r="M37" s="604" t="s">
        <v>8</v>
      </c>
      <c r="N37" s="605" t="s">
        <v>9</v>
      </c>
      <c r="O37" s="605" t="s">
        <v>10</v>
      </c>
      <c r="P37" s="605" t="s">
        <v>11</v>
      </c>
      <c r="Q37" s="605" t="s">
        <v>12</v>
      </c>
      <c r="R37" s="606" t="s">
        <v>13</v>
      </c>
      <c r="S37" s="607"/>
      <c r="T37" s="604" t="s">
        <v>8</v>
      </c>
      <c r="U37" s="605" t="s">
        <v>9</v>
      </c>
      <c r="V37" s="605" t="s">
        <v>10</v>
      </c>
      <c r="W37" s="605" t="s">
        <v>11</v>
      </c>
      <c r="X37" s="605" t="s">
        <v>12</v>
      </c>
      <c r="Y37" s="606" t="s">
        <v>13</v>
      </c>
      <c r="Z37" s="608"/>
      <c r="AA37" s="1819"/>
      <c r="AB37" s="1820"/>
      <c r="AC37" s="1821"/>
      <c r="AD37" s="1836" t="s">
        <v>51</v>
      </c>
      <c r="AE37" s="1837"/>
      <c r="AF37" s="1837"/>
      <c r="AG37" s="1837"/>
      <c r="AH37" s="1837"/>
      <c r="AI37" s="1837"/>
      <c r="AJ37" s="1837"/>
      <c r="AK37" s="1837"/>
      <c r="AL37" s="1838"/>
      <c r="AM37" s="1839" t="s">
        <v>44</v>
      </c>
      <c r="AN37" s="1821"/>
      <c r="AO37" s="1834" t="s">
        <v>45</v>
      </c>
      <c r="AP37" s="1836" t="s">
        <v>156</v>
      </c>
      <c r="AQ37" s="1840"/>
      <c r="AR37" s="1840"/>
      <c r="AS37" s="1841"/>
      <c r="AT37" s="1834" t="s">
        <v>49</v>
      </c>
      <c r="AU37" s="1834" t="s">
        <v>278</v>
      </c>
      <c r="AV37" s="1834" t="s">
        <v>44</v>
      </c>
      <c r="AW37" s="1839" t="s">
        <v>25</v>
      </c>
      <c r="AX37" s="1821"/>
      <c r="AY37" s="1834" t="s">
        <v>50</v>
      </c>
    </row>
    <row r="38" spans="2:79" s="615" customFormat="1" ht="12" customHeight="1">
      <c r="B38" s="1804" t="s">
        <v>52</v>
      </c>
      <c r="C38" s="1805"/>
      <c r="D38" s="1805"/>
      <c r="E38" s="1806"/>
      <c r="F38" s="616">
        <v>19</v>
      </c>
      <c r="G38" s="617">
        <v>19</v>
      </c>
      <c r="H38" s="617">
        <v>19</v>
      </c>
      <c r="I38" s="617">
        <v>19</v>
      </c>
      <c r="J38" s="617">
        <v>19</v>
      </c>
      <c r="K38" s="618">
        <v>19</v>
      </c>
      <c r="L38" s="619"/>
      <c r="M38" s="616">
        <f>'１１月'!M37+'１２月'!F38</f>
        <v>93</v>
      </c>
      <c r="N38" s="617">
        <f>'１１月'!N37+'１２月'!G38</f>
        <v>93</v>
      </c>
      <c r="O38" s="617">
        <f>'１１月'!O37+'１２月'!H38</f>
        <v>93</v>
      </c>
      <c r="P38" s="617">
        <f>'１１月'!P37+'１２月'!I38</f>
        <v>93</v>
      </c>
      <c r="Q38" s="617">
        <f>'１１月'!Q37+'１２月'!J38</f>
        <v>93</v>
      </c>
      <c r="R38" s="618">
        <f>'１１月'!R37+'１２月'!K38</f>
        <v>93</v>
      </c>
      <c r="S38" s="619"/>
      <c r="T38" s="616">
        <f>'１１月'!T37+'１２月'!F38</f>
        <v>169</v>
      </c>
      <c r="U38" s="617">
        <f>'１１月'!U37+'１２月'!G38</f>
        <v>169</v>
      </c>
      <c r="V38" s="617">
        <f>'１１月'!V37+'１２月'!H38</f>
        <v>169</v>
      </c>
      <c r="W38" s="617">
        <f>'１１月'!W37+'１２月'!I38</f>
        <v>169</v>
      </c>
      <c r="X38" s="617">
        <f>'１１月'!X37+'１２月'!J38</f>
        <v>169</v>
      </c>
      <c r="Y38" s="618">
        <f>'１１月'!Y37+'１２月'!K38</f>
        <v>169</v>
      </c>
      <c r="Z38" s="620"/>
      <c r="AA38" s="1822"/>
      <c r="AB38" s="1823"/>
      <c r="AC38" s="1824"/>
      <c r="AD38" s="621" t="s">
        <v>35</v>
      </c>
      <c r="AE38" s="622" t="s">
        <v>37</v>
      </c>
      <c r="AF38" s="622" t="s">
        <v>36</v>
      </c>
      <c r="AG38" s="622" t="s">
        <v>38</v>
      </c>
      <c r="AH38" s="622" t="s">
        <v>39</v>
      </c>
      <c r="AI38" s="622" t="s">
        <v>40</v>
      </c>
      <c r="AJ38" s="622" t="s">
        <v>41</v>
      </c>
      <c r="AK38" s="622" t="s">
        <v>42</v>
      </c>
      <c r="AL38" s="623" t="s">
        <v>43</v>
      </c>
      <c r="AM38" s="1822"/>
      <c r="AN38" s="1824"/>
      <c r="AO38" s="1835"/>
      <c r="AP38" s="621" t="s">
        <v>46</v>
      </c>
      <c r="AQ38" s="622" t="s">
        <v>48</v>
      </c>
      <c r="AR38" s="622" t="s">
        <v>47</v>
      </c>
      <c r="AS38" s="623" t="s">
        <v>140</v>
      </c>
      <c r="AT38" s="1835"/>
      <c r="AU38" s="1835"/>
      <c r="AV38" s="1835"/>
      <c r="AW38" s="1842"/>
      <c r="AX38" s="1824"/>
      <c r="AY38" s="1835"/>
    </row>
    <row r="39" spans="2:79" s="615" customFormat="1" ht="12" customHeight="1">
      <c r="B39" s="1798" t="s">
        <v>16</v>
      </c>
      <c r="C39" s="1799"/>
      <c r="D39" s="1799"/>
      <c r="E39" s="1800"/>
      <c r="F39" s="625">
        <v>19</v>
      </c>
      <c r="G39" s="698">
        <v>19</v>
      </c>
      <c r="H39" s="626">
        <v>19</v>
      </c>
      <c r="I39" s="626">
        <v>19</v>
      </c>
      <c r="J39" s="649">
        <v>19</v>
      </c>
      <c r="K39" s="626">
        <v>19</v>
      </c>
      <c r="L39" s="628" t="s">
        <v>277</v>
      </c>
      <c r="M39" s="625">
        <f>'１１月'!M38+'１２月'!F39</f>
        <v>87</v>
      </c>
      <c r="N39" s="626">
        <f>'１１月'!N38+'１２月'!G39</f>
        <v>87</v>
      </c>
      <c r="O39" s="626">
        <f>'１１月'!O38+'１２月'!H39</f>
        <v>87</v>
      </c>
      <c r="P39" s="626">
        <f>'１１月'!P38+'１２月'!I39</f>
        <v>87</v>
      </c>
      <c r="Q39" s="626">
        <f>'１１月'!Q38+'１２月'!J39</f>
        <v>87</v>
      </c>
      <c r="R39" s="627">
        <f>'１１月'!R38+'１２月'!K39</f>
        <v>85</v>
      </c>
      <c r="S39" s="628" t="s">
        <v>14</v>
      </c>
      <c r="T39" s="625">
        <f>'１１月'!T38+'１２月'!F39</f>
        <v>151</v>
      </c>
      <c r="U39" s="626">
        <f>'１１月'!U38+'１２月'!G39</f>
        <v>156</v>
      </c>
      <c r="V39" s="626">
        <f>'１１月'!V38+'１２月'!H39</f>
        <v>156</v>
      </c>
      <c r="W39" s="626">
        <f>'１１月'!W38+'１２月'!I39</f>
        <v>156</v>
      </c>
      <c r="X39" s="626">
        <f>'１１月'!X38+'１２月'!J39</f>
        <v>156</v>
      </c>
      <c r="Y39" s="627">
        <f>'１１月'!Y38+'１２月'!K39</f>
        <v>151</v>
      </c>
      <c r="Z39" s="620"/>
      <c r="AA39" s="1807" t="s">
        <v>152</v>
      </c>
      <c r="AB39" s="1523" t="s">
        <v>59</v>
      </c>
      <c r="AC39" s="1524"/>
      <c r="AD39" s="609"/>
      <c r="AE39" s="610"/>
      <c r="AF39" s="610"/>
      <c r="AG39" s="610"/>
      <c r="AH39" s="610"/>
      <c r="AI39" s="610"/>
      <c r="AJ39" s="610"/>
      <c r="AK39" s="610"/>
      <c r="AL39" s="611"/>
      <c r="AM39" s="1827"/>
      <c r="AN39" s="1524"/>
      <c r="AO39" s="612"/>
      <c r="AP39" s="609"/>
      <c r="AQ39" s="610"/>
      <c r="AR39" s="610"/>
      <c r="AS39" s="611"/>
      <c r="AT39" s="612"/>
      <c r="AU39" s="612"/>
      <c r="AV39" s="612"/>
      <c r="AW39" s="1827"/>
      <c r="AX39" s="1524"/>
      <c r="AY39" s="612"/>
    </row>
    <row r="40" spans="2:79" s="615" customFormat="1" ht="12" customHeight="1">
      <c r="B40" s="1798"/>
      <c r="C40" s="1799"/>
      <c r="D40" s="1799"/>
      <c r="E40" s="1800"/>
      <c r="F40" s="625"/>
      <c r="G40" s="626"/>
      <c r="H40" s="626"/>
      <c r="I40" s="626"/>
      <c r="J40" s="626"/>
      <c r="K40" s="627"/>
      <c r="L40" s="628" t="s">
        <v>22</v>
      </c>
      <c r="M40" s="625"/>
      <c r="N40" s="626"/>
      <c r="O40" s="626"/>
      <c r="P40" s="626"/>
      <c r="Q40" s="626"/>
      <c r="R40" s="627"/>
      <c r="S40" s="628"/>
      <c r="T40" s="625"/>
      <c r="U40" s="626"/>
      <c r="V40" s="626"/>
      <c r="W40" s="626"/>
      <c r="X40" s="626"/>
      <c r="Y40" s="627"/>
      <c r="Z40" s="620"/>
      <c r="AA40" s="1808"/>
      <c r="AB40" s="1565" t="s">
        <v>141</v>
      </c>
      <c r="AC40" s="1566"/>
      <c r="AD40" s="625"/>
      <c r="AE40" s="626"/>
      <c r="AF40" s="626"/>
      <c r="AG40" s="626"/>
      <c r="AH40" s="626"/>
      <c r="AI40" s="626"/>
      <c r="AJ40" s="626"/>
      <c r="AK40" s="626"/>
      <c r="AL40" s="627"/>
      <c r="AM40" s="1825"/>
      <c r="AN40" s="1566"/>
      <c r="AO40" s="628"/>
      <c r="AP40" s="625"/>
      <c r="AQ40" s="626"/>
      <c r="AR40" s="626"/>
      <c r="AS40" s="627"/>
      <c r="AT40" s="628"/>
      <c r="AU40" s="628"/>
      <c r="AV40" s="628"/>
      <c r="AW40" s="1825"/>
      <c r="AX40" s="1566"/>
      <c r="AY40" s="628"/>
    </row>
    <row r="41" spans="2:79" s="615" customFormat="1" ht="12" customHeight="1">
      <c r="B41" s="1798" t="s">
        <v>5</v>
      </c>
      <c r="C41" s="1799"/>
      <c r="D41" s="1799"/>
      <c r="E41" s="1800"/>
      <c r="F41" s="625">
        <f t="shared" ref="F41:K41" si="1">F42+F43+F44+F45+F46</f>
        <v>95</v>
      </c>
      <c r="G41" s="626">
        <f t="shared" si="1"/>
        <v>95</v>
      </c>
      <c r="H41" s="626">
        <f t="shared" si="1"/>
        <v>101</v>
      </c>
      <c r="I41" s="626">
        <f t="shared" si="1"/>
        <v>108</v>
      </c>
      <c r="J41" s="626">
        <f t="shared" si="1"/>
        <v>108</v>
      </c>
      <c r="K41" s="627">
        <f t="shared" si="1"/>
        <v>108</v>
      </c>
      <c r="L41" s="628" t="s">
        <v>54</v>
      </c>
      <c r="M41" s="625">
        <f>'１１月'!M40+'１２月'!F41</f>
        <v>452</v>
      </c>
      <c r="N41" s="626">
        <f>'１１月'!N40+'１２月'!G41</f>
        <v>452</v>
      </c>
      <c r="O41" s="626">
        <f>'１１月'!O40+'１２月'!H41</f>
        <v>478</v>
      </c>
      <c r="P41" s="626">
        <f>'１１月'!P40+'１２月'!I41</f>
        <v>516</v>
      </c>
      <c r="Q41" s="626">
        <f>'１１月'!Q40+'１２月'!J41</f>
        <v>516</v>
      </c>
      <c r="R41" s="627">
        <f>'１１月'!R40+'１２月'!K41</f>
        <v>516</v>
      </c>
      <c r="S41" s="628"/>
      <c r="T41" s="625">
        <f>'１１月'!T40+'１２月'!F41</f>
        <v>799</v>
      </c>
      <c r="U41" s="626">
        <f>'１１月'!U40+'１２月'!G41</f>
        <v>835</v>
      </c>
      <c r="V41" s="626">
        <f>'１１月'!V40+'１２月'!H41</f>
        <v>879</v>
      </c>
      <c r="W41" s="626">
        <f>'１１月'!W40+'１２月'!I41</f>
        <v>942</v>
      </c>
      <c r="X41" s="626">
        <f>'１１月'!X40+'１２月'!J41</f>
        <v>943</v>
      </c>
      <c r="Y41" s="627">
        <f>'１１月'!Y40+'１２月'!K41</f>
        <v>944</v>
      </c>
      <c r="Z41" s="629"/>
      <c r="AA41" s="1809"/>
      <c r="AB41" s="1525" t="s">
        <v>142</v>
      </c>
      <c r="AC41" s="1526"/>
      <c r="AD41" s="630"/>
      <c r="AE41" s="631"/>
      <c r="AF41" s="631"/>
      <c r="AG41" s="631"/>
      <c r="AH41" s="631"/>
      <c r="AI41" s="631"/>
      <c r="AJ41" s="631"/>
      <c r="AK41" s="631"/>
      <c r="AL41" s="632"/>
      <c r="AM41" s="1826"/>
      <c r="AN41" s="1526"/>
      <c r="AO41" s="633"/>
      <c r="AP41" s="630"/>
      <c r="AQ41" s="631"/>
      <c r="AR41" s="631"/>
      <c r="AS41" s="632"/>
      <c r="AT41" s="633"/>
      <c r="AU41" s="633"/>
      <c r="AV41" s="633"/>
      <c r="AW41" s="1826"/>
      <c r="AX41" s="1526"/>
      <c r="AY41" s="633"/>
    </row>
    <row r="42" spans="2:79" s="615" customFormat="1" ht="12" customHeight="1">
      <c r="B42" s="1813" t="s">
        <v>244</v>
      </c>
      <c r="C42" s="1814"/>
      <c r="D42" s="1814"/>
      <c r="E42" s="1815"/>
      <c r="F42" s="625">
        <f t="shared" ref="F42:K42" si="2">X35</f>
        <v>94.5</v>
      </c>
      <c r="G42" s="626">
        <f t="shared" si="2"/>
        <v>94.5</v>
      </c>
      <c r="H42" s="626">
        <f t="shared" si="2"/>
        <v>100.5</v>
      </c>
      <c r="I42" s="626">
        <f t="shared" si="2"/>
        <v>106.5</v>
      </c>
      <c r="J42" s="626">
        <f t="shared" si="2"/>
        <v>106.5</v>
      </c>
      <c r="K42" s="627">
        <f t="shared" si="2"/>
        <v>106.5</v>
      </c>
      <c r="L42" s="628" t="s">
        <v>14</v>
      </c>
      <c r="M42" s="625">
        <f>'１１月'!M41+'１２月'!F42</f>
        <v>435.5</v>
      </c>
      <c r="N42" s="626">
        <f>'１１月'!N41+'１２月'!G42</f>
        <v>436.5</v>
      </c>
      <c r="O42" s="626">
        <f>'１１月'!O41+'１２月'!H42</f>
        <v>462.5</v>
      </c>
      <c r="P42" s="626">
        <f>'１１月'!P41+'１２月'!I42</f>
        <v>487.5</v>
      </c>
      <c r="Q42" s="626">
        <f>'１１月'!Q41+'１２月'!J42</f>
        <v>486.5</v>
      </c>
      <c r="R42" s="627">
        <f>'１１月'!R41+'１２月'!K42</f>
        <v>474.5</v>
      </c>
      <c r="S42" s="628" t="s">
        <v>15</v>
      </c>
      <c r="T42" s="625">
        <f>'１１月'!T41+'１２月'!F42</f>
        <v>757</v>
      </c>
      <c r="U42" s="626">
        <f>'１１月'!U41+'１２月'!G42</f>
        <v>795</v>
      </c>
      <c r="V42" s="626">
        <f>'１１月'!V41+'１２月'!H42</f>
        <v>839</v>
      </c>
      <c r="W42" s="626">
        <f>'１１月'!W41+'１２月'!I42</f>
        <v>876</v>
      </c>
      <c r="X42" s="626">
        <f>'１１月'!X41+'１２月'!J42</f>
        <v>869</v>
      </c>
      <c r="Y42" s="627">
        <f>'１１月'!Y41+'１２月'!K42</f>
        <v>860</v>
      </c>
      <c r="Z42" s="629"/>
      <c r="AA42" s="1807" t="s">
        <v>129</v>
      </c>
      <c r="AB42" s="1523" t="s">
        <v>59</v>
      </c>
      <c r="AC42" s="1524"/>
      <c r="AD42" s="609"/>
      <c r="AE42" s="610"/>
      <c r="AF42" s="610"/>
      <c r="AG42" s="610"/>
      <c r="AH42" s="610"/>
      <c r="AI42" s="610"/>
      <c r="AJ42" s="610"/>
      <c r="AK42" s="610"/>
      <c r="AL42" s="611"/>
      <c r="AM42" s="1827"/>
      <c r="AN42" s="1524"/>
      <c r="AO42" s="612"/>
      <c r="AP42" s="609"/>
      <c r="AQ42" s="610"/>
      <c r="AR42" s="610"/>
      <c r="AS42" s="611"/>
      <c r="AT42" s="612"/>
      <c r="AU42" s="612"/>
      <c r="AV42" s="612"/>
      <c r="AW42" s="1827"/>
      <c r="AX42" s="1524"/>
      <c r="AY42" s="612"/>
    </row>
    <row r="43" spans="2:79" s="615" customFormat="1" ht="12" customHeight="1">
      <c r="B43" s="1798" t="s">
        <v>3</v>
      </c>
      <c r="C43" s="1799"/>
      <c r="D43" s="1799"/>
      <c r="E43" s="1800"/>
      <c r="F43" s="625">
        <f t="shared" ref="F43:K43" si="3">AD35</f>
        <v>0.5</v>
      </c>
      <c r="G43" s="626">
        <f t="shared" si="3"/>
        <v>0.5</v>
      </c>
      <c r="H43" s="626">
        <f t="shared" si="3"/>
        <v>0.5</v>
      </c>
      <c r="I43" s="626">
        <f t="shared" si="3"/>
        <v>0.5</v>
      </c>
      <c r="J43" s="626">
        <f t="shared" si="3"/>
        <v>0.5</v>
      </c>
      <c r="K43" s="627">
        <f t="shared" si="3"/>
        <v>0.5</v>
      </c>
      <c r="L43" s="628" t="s">
        <v>15</v>
      </c>
      <c r="M43" s="625">
        <f>'１１月'!M42+'１２月'!F43</f>
        <v>16.5</v>
      </c>
      <c r="N43" s="626">
        <f>'１１月'!N42+'１２月'!G43</f>
        <v>15.5</v>
      </c>
      <c r="O43" s="626">
        <f>'１１月'!O42+'１２月'!H43</f>
        <v>13.5</v>
      </c>
      <c r="P43" s="626">
        <f>'１１月'!P42+'１２月'!I43</f>
        <v>15.5</v>
      </c>
      <c r="Q43" s="626">
        <f>'１１月'!Q42+'１２月'!J43</f>
        <v>16.5</v>
      </c>
      <c r="R43" s="627">
        <f>'１１月'!R42+'１２月'!K43</f>
        <v>28.5</v>
      </c>
      <c r="S43" s="628"/>
      <c r="T43" s="625">
        <f>'１１月'!T42+'１２月'!F43</f>
        <v>42</v>
      </c>
      <c r="U43" s="626">
        <f>'１１月'!U42+'１２月'!G43</f>
        <v>40</v>
      </c>
      <c r="V43" s="626">
        <f>'１１月'!V42+'１２月'!H43</f>
        <v>38</v>
      </c>
      <c r="W43" s="626">
        <f>'１１月'!W42+'１２月'!I43</f>
        <v>41</v>
      </c>
      <c r="X43" s="626">
        <f>'１１月'!X42+'１２月'!J43</f>
        <v>49</v>
      </c>
      <c r="Y43" s="627">
        <f>'１１月'!Y42+'１２月'!K43</f>
        <v>59</v>
      </c>
      <c r="Z43" s="629"/>
      <c r="AA43" s="1808"/>
      <c r="AB43" s="1565" t="s">
        <v>141</v>
      </c>
      <c r="AC43" s="1566"/>
      <c r="AD43" s="625"/>
      <c r="AE43" s="626"/>
      <c r="AF43" s="626"/>
      <c r="AG43" s="626"/>
      <c r="AH43" s="626"/>
      <c r="AI43" s="626"/>
      <c r="AJ43" s="626"/>
      <c r="AK43" s="626"/>
      <c r="AL43" s="627"/>
      <c r="AM43" s="1825"/>
      <c r="AN43" s="1566"/>
      <c r="AO43" s="628"/>
      <c r="AP43" s="625"/>
      <c r="AQ43" s="626"/>
      <c r="AR43" s="626"/>
      <c r="AS43" s="627"/>
      <c r="AT43" s="628"/>
      <c r="AU43" s="628"/>
      <c r="AV43" s="628"/>
      <c r="AW43" s="1825"/>
      <c r="AX43" s="1566"/>
      <c r="AY43" s="628"/>
    </row>
    <row r="44" spans="2:79" s="615" customFormat="1" ht="12" customHeight="1">
      <c r="B44" s="1798"/>
      <c r="C44" s="1799"/>
      <c r="D44" s="1799"/>
      <c r="E44" s="1800"/>
      <c r="F44" s="625"/>
      <c r="G44" s="626"/>
      <c r="H44" s="626"/>
      <c r="I44" s="626"/>
      <c r="J44" s="626"/>
      <c r="K44" s="627"/>
      <c r="L44" s="628"/>
      <c r="M44" s="625"/>
      <c r="N44" s="626"/>
      <c r="O44" s="626"/>
      <c r="P44" s="626"/>
      <c r="Q44" s="626"/>
      <c r="R44" s="627"/>
      <c r="S44" s="628"/>
      <c r="T44" s="625"/>
      <c r="U44" s="626"/>
      <c r="V44" s="626"/>
      <c r="W44" s="626"/>
      <c r="X44" s="626"/>
      <c r="Y44" s="627"/>
      <c r="Z44" s="629"/>
      <c r="AA44" s="1809"/>
      <c r="AB44" s="1525" t="s">
        <v>142</v>
      </c>
      <c r="AC44" s="1526"/>
      <c r="AD44" s="630"/>
      <c r="AE44" s="631"/>
      <c r="AF44" s="631"/>
      <c r="AG44" s="631"/>
      <c r="AH44" s="631"/>
      <c r="AI44" s="631"/>
      <c r="AJ44" s="631"/>
      <c r="AK44" s="631"/>
      <c r="AL44" s="632"/>
      <c r="AM44" s="1826"/>
      <c r="AN44" s="1526"/>
      <c r="AO44" s="633"/>
      <c r="AP44" s="630"/>
      <c r="AQ44" s="631"/>
      <c r="AR44" s="631"/>
      <c r="AS44" s="632"/>
      <c r="AT44" s="633"/>
      <c r="AU44" s="633"/>
      <c r="AV44" s="633"/>
      <c r="AW44" s="1830"/>
      <c r="AX44" s="1831"/>
      <c r="AY44" s="636"/>
    </row>
    <row r="45" spans="2:79" s="615" customFormat="1" ht="12" customHeight="1">
      <c r="B45" s="1810" t="s">
        <v>53</v>
      </c>
      <c r="C45" s="1811"/>
      <c r="D45" s="1811"/>
      <c r="E45" s="1812"/>
      <c r="F45" s="625">
        <f t="shared" ref="F45:K45" si="4">AJ35</f>
        <v>0</v>
      </c>
      <c r="G45" s="626">
        <f t="shared" si="4"/>
        <v>0</v>
      </c>
      <c r="H45" s="626">
        <f t="shared" si="4"/>
        <v>0</v>
      </c>
      <c r="I45" s="626">
        <f t="shared" si="4"/>
        <v>1</v>
      </c>
      <c r="J45" s="626">
        <f t="shared" si="4"/>
        <v>1</v>
      </c>
      <c r="K45" s="627">
        <f t="shared" si="4"/>
        <v>1</v>
      </c>
      <c r="L45" s="628"/>
      <c r="M45" s="625">
        <f>'１１月'!M44+'１２月'!F45</f>
        <v>0</v>
      </c>
      <c r="N45" s="626">
        <f>'１１月'!N44+'１２月'!G45</f>
        <v>0</v>
      </c>
      <c r="O45" s="626">
        <f>'１１月'!O44+'１２月'!H45</f>
        <v>2</v>
      </c>
      <c r="P45" s="626">
        <f>'１１月'!P44+'１２月'!I45</f>
        <v>10</v>
      </c>
      <c r="Q45" s="626">
        <f>'１１月'!Q44+'１２月'!J45</f>
        <v>10</v>
      </c>
      <c r="R45" s="627">
        <f>'１１月'!R44+'１２月'!K45</f>
        <v>10</v>
      </c>
      <c r="S45" s="628"/>
      <c r="T45" s="625">
        <f>'１１月'!T44+'１２月'!F45</f>
        <v>0</v>
      </c>
      <c r="U45" s="626">
        <f>'１１月'!U44+'１２月'!G45</f>
        <v>0</v>
      </c>
      <c r="V45" s="626">
        <f>'１１月'!V44+'１２月'!H45</f>
        <v>2</v>
      </c>
      <c r="W45" s="626">
        <f>'１１月'!W44+'１２月'!I45</f>
        <v>18</v>
      </c>
      <c r="X45" s="626">
        <f>'１１月'!X44+'１２月'!J45</f>
        <v>18</v>
      </c>
      <c r="Y45" s="627">
        <f>'１１月'!Y44+'１２月'!K45</f>
        <v>18</v>
      </c>
      <c r="Z45" s="629"/>
      <c r="AA45" s="1807" t="s">
        <v>144</v>
      </c>
      <c r="AB45" s="1523" t="s">
        <v>59</v>
      </c>
      <c r="AC45" s="1524"/>
      <c r="AD45" s="637"/>
      <c r="AE45" s="613"/>
      <c r="AF45" s="613"/>
      <c r="AG45" s="613"/>
      <c r="AH45" s="613"/>
      <c r="AI45" s="613"/>
      <c r="AJ45" s="613"/>
      <c r="AK45" s="613"/>
      <c r="AL45" s="614"/>
      <c r="AM45" s="1828"/>
      <c r="AN45" s="1829"/>
      <c r="AO45" s="638"/>
      <c r="AP45" s="637"/>
      <c r="AQ45" s="613"/>
      <c r="AR45" s="613"/>
      <c r="AS45" s="614"/>
      <c r="AT45" s="638"/>
      <c r="AU45" s="638"/>
      <c r="AV45" s="638"/>
      <c r="AW45" s="1828"/>
      <c r="AX45" s="1829"/>
      <c r="AY45" s="638"/>
    </row>
    <row r="46" spans="2:79" s="615" customFormat="1" ht="12" customHeight="1">
      <c r="B46" s="1798" t="s">
        <v>4</v>
      </c>
      <c r="C46" s="1799"/>
      <c r="D46" s="1799"/>
      <c r="E46" s="1800"/>
      <c r="F46" s="625">
        <v>0</v>
      </c>
      <c r="G46" s="626">
        <v>0</v>
      </c>
      <c r="H46" s="626">
        <f>AP35</f>
        <v>0</v>
      </c>
      <c r="I46" s="626">
        <f>AQ35</f>
        <v>0</v>
      </c>
      <c r="J46" s="626">
        <f>AR35</f>
        <v>0</v>
      </c>
      <c r="K46" s="627">
        <f>AS35</f>
        <v>0</v>
      </c>
      <c r="L46" s="628"/>
      <c r="M46" s="625">
        <f>'１１月'!M45+'１２月'!F46</f>
        <v>0</v>
      </c>
      <c r="N46" s="626">
        <f>'１１月'!N45+'１２月'!G46</f>
        <v>0</v>
      </c>
      <c r="O46" s="626">
        <f>'１１月'!O45+'１２月'!H46</f>
        <v>0</v>
      </c>
      <c r="P46" s="626">
        <f>'１１月'!P45+'１２月'!I46</f>
        <v>3</v>
      </c>
      <c r="Q46" s="626">
        <f>'１１月'!Q45+'１２月'!J46</f>
        <v>3</v>
      </c>
      <c r="R46" s="627">
        <f>'１１月'!R45+'１２月'!K46</f>
        <v>3</v>
      </c>
      <c r="S46" s="628"/>
      <c r="T46" s="625">
        <f>'１１月'!T45+'１２月'!F46</f>
        <v>0</v>
      </c>
      <c r="U46" s="626">
        <f>'１１月'!U45+'１２月'!G46</f>
        <v>0</v>
      </c>
      <c r="V46" s="626">
        <f>'１１月'!V45+'１２月'!H46</f>
        <v>0</v>
      </c>
      <c r="W46" s="626">
        <f>'１１月'!W45+'１２月'!I46</f>
        <v>7</v>
      </c>
      <c r="X46" s="626">
        <f>'１１月'!X45+'１２月'!J46</f>
        <v>7</v>
      </c>
      <c r="Y46" s="627">
        <f>'１１月'!Y45+'１２月'!K46</f>
        <v>7</v>
      </c>
      <c r="Z46" s="639"/>
      <c r="AA46" s="1808"/>
      <c r="AB46" s="1565" t="s">
        <v>141</v>
      </c>
      <c r="AC46" s="1566"/>
      <c r="AD46" s="640"/>
      <c r="AE46" s="634"/>
      <c r="AF46" s="634"/>
      <c r="AG46" s="634"/>
      <c r="AH46" s="634"/>
      <c r="AI46" s="634"/>
      <c r="AJ46" s="634"/>
      <c r="AK46" s="634"/>
      <c r="AL46" s="635"/>
      <c r="AM46" s="1832"/>
      <c r="AN46" s="1833"/>
      <c r="AO46" s="641"/>
      <c r="AP46" s="640"/>
      <c r="AQ46" s="634"/>
      <c r="AR46" s="634"/>
      <c r="AS46" s="635"/>
      <c r="AT46" s="641"/>
      <c r="AU46" s="641"/>
      <c r="AV46" s="641"/>
      <c r="AW46" s="1832"/>
      <c r="AX46" s="1833"/>
      <c r="AY46" s="641"/>
    </row>
    <row r="47" spans="2:79" s="615" customFormat="1" ht="12" customHeight="1">
      <c r="B47" s="1429" t="s">
        <v>329</v>
      </c>
      <c r="C47" s="1430"/>
      <c r="D47" s="1430"/>
      <c r="E47" s="1431"/>
      <c r="F47" s="630"/>
      <c r="G47" s="631"/>
      <c r="H47" s="631"/>
      <c r="I47" s="631"/>
      <c r="J47" s="631"/>
      <c r="K47" s="632"/>
      <c r="L47" s="633"/>
      <c r="M47" s="630">
        <f>'１１月'!M46+'１２月'!F47</f>
        <v>0</v>
      </c>
      <c r="N47" s="631">
        <f>'１１月'!N46+'１２月'!G47</f>
        <v>0</v>
      </c>
      <c r="O47" s="631">
        <f>'１１月'!O46+'１２月'!H47</f>
        <v>0</v>
      </c>
      <c r="P47" s="631">
        <f>'１１月'!P46+'１２月'!I47</f>
        <v>0</v>
      </c>
      <c r="Q47" s="631">
        <f>'１１月'!Q46+'１２月'!J47</f>
        <v>0</v>
      </c>
      <c r="R47" s="632">
        <f>'１１月'!R46+'１２月'!K47</f>
        <v>0</v>
      </c>
      <c r="S47" s="633"/>
      <c r="T47" s="630">
        <f>'１１月'!T46+'１２月'!F47</f>
        <v>0</v>
      </c>
      <c r="U47" s="631">
        <f>'１１月'!U46+'１２月'!G47</f>
        <v>0</v>
      </c>
      <c r="V47" s="631">
        <f>'１１月'!V46+'１２月'!H47</f>
        <v>0</v>
      </c>
      <c r="W47" s="631">
        <f>'１１月'!W46+'１２月'!I47</f>
        <v>0</v>
      </c>
      <c r="X47" s="631">
        <f>'１１月'!X46+'１２月'!J47</f>
        <v>0</v>
      </c>
      <c r="Y47" s="632">
        <f>'１１月'!Y46+'１２月'!K47</f>
        <v>0</v>
      </c>
      <c r="Z47" s="639"/>
      <c r="AA47" s="1809"/>
      <c r="AB47" s="1525" t="s">
        <v>142</v>
      </c>
      <c r="AC47" s="1526"/>
      <c r="AD47" s="642"/>
      <c r="AE47" s="643"/>
      <c r="AF47" s="643"/>
      <c r="AG47" s="643"/>
      <c r="AH47" s="643"/>
      <c r="AI47" s="643"/>
      <c r="AJ47" s="643"/>
      <c r="AK47" s="643"/>
      <c r="AL47" s="644"/>
      <c r="AM47" s="1830"/>
      <c r="AN47" s="1831"/>
      <c r="AO47" s="636"/>
      <c r="AP47" s="642"/>
      <c r="AQ47" s="643"/>
      <c r="AR47" s="643"/>
      <c r="AS47" s="644"/>
      <c r="AT47" s="636"/>
      <c r="AU47" s="636"/>
      <c r="AV47" s="636"/>
      <c r="AW47" s="1830"/>
      <c r="AX47" s="1831"/>
      <c r="AY47" s="636"/>
    </row>
    <row r="48" spans="2:79" ht="12" customHeight="1">
      <c r="B48" s="645"/>
      <c r="C48" s="645"/>
      <c r="D48" s="645"/>
      <c r="E48" s="645"/>
      <c r="F48" s="645"/>
      <c r="G48" s="645"/>
      <c r="H48" s="645"/>
      <c r="I48" s="645"/>
      <c r="J48" s="645"/>
      <c r="K48" s="646"/>
      <c r="L48" s="646"/>
      <c r="M48" s="646"/>
      <c r="N48" s="646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</row>
    <row r="49" spans="2:12" ht="12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2:12" ht="12" customHeight="1"/>
    <row r="51" spans="2:12" ht="12" customHeight="1"/>
    <row r="52" spans="2:12" ht="12" customHeight="1"/>
    <row r="53" spans="2:12" ht="12" customHeight="1"/>
    <row r="54" spans="2:12" ht="12" customHeight="1"/>
    <row r="55" spans="2:12" ht="12" customHeight="1"/>
    <row r="56" spans="2:12" ht="12" customHeight="1"/>
    <row r="57" spans="2:12" ht="12" customHeight="1"/>
    <row r="58" spans="2:12" ht="12" customHeight="1"/>
    <row r="59" spans="2:12" ht="12" customHeight="1"/>
  </sheetData>
  <mergeCells count="113">
    <mergeCell ref="AA45:AA47"/>
    <mergeCell ref="AB45:AC45"/>
    <mergeCell ref="AM45:AN45"/>
    <mergeCell ref="AW45:AX45"/>
    <mergeCell ref="AB46:AC46"/>
    <mergeCell ref="AM41:AN41"/>
    <mergeCell ref="AA42:AA44"/>
    <mergeCell ref="AB42:AC42"/>
    <mergeCell ref="AM42:AN42"/>
    <mergeCell ref="AM46:AN46"/>
    <mergeCell ref="AW46:AX46"/>
    <mergeCell ref="AB47:AC47"/>
    <mergeCell ref="AM47:AN47"/>
    <mergeCell ref="AW47:AX47"/>
    <mergeCell ref="AW41:AX41"/>
    <mergeCell ref="AB41:AC41"/>
    <mergeCell ref="AW42:AX42"/>
    <mergeCell ref="AB43:AC43"/>
    <mergeCell ref="AM43:AN43"/>
    <mergeCell ref="AB44:AC44"/>
    <mergeCell ref="AM44:AN44"/>
    <mergeCell ref="AW44:AX44"/>
    <mergeCell ref="AW43:AX43"/>
    <mergeCell ref="AP37:AS37"/>
    <mergeCell ref="AW39:AX39"/>
    <mergeCell ref="AT2:AY3"/>
    <mergeCell ref="AM39:AN39"/>
    <mergeCell ref="AM37:AN38"/>
    <mergeCell ref="AT28:AY28"/>
    <mergeCell ref="AT29:AY29"/>
    <mergeCell ref="AT6:AY6"/>
    <mergeCell ref="AT22:AY22"/>
    <mergeCell ref="AT30:AY30"/>
    <mergeCell ref="AY37:AY38"/>
    <mergeCell ref="AU37:AU38"/>
    <mergeCell ref="AV37:AV38"/>
    <mergeCell ref="AT37:AT38"/>
    <mergeCell ref="AW37:AX38"/>
    <mergeCell ref="AT8:AY8"/>
    <mergeCell ref="AT31:AY31"/>
    <mergeCell ref="AT34:AY34"/>
    <mergeCell ref="AT24:AY24"/>
    <mergeCell ref="AT25:AY25"/>
    <mergeCell ref="AT23:AY23"/>
    <mergeCell ref="AT21:AY21"/>
    <mergeCell ref="AT32:AY32"/>
    <mergeCell ref="AT5:AY5"/>
    <mergeCell ref="AB40:AC40"/>
    <mergeCell ref="R35:W35"/>
    <mergeCell ref="AA39:AA41"/>
    <mergeCell ref="AB39:AC39"/>
    <mergeCell ref="AM40:AN40"/>
    <mergeCell ref="X2:AC2"/>
    <mergeCell ref="AD2:AI2"/>
    <mergeCell ref="AJ2:AO2"/>
    <mergeCell ref="AO37:AO38"/>
    <mergeCell ref="AA37:AC38"/>
    <mergeCell ref="AD37:AL37"/>
    <mergeCell ref="AW40:AX40"/>
    <mergeCell ref="AT35:AY35"/>
    <mergeCell ref="AT26:AY26"/>
    <mergeCell ref="AT27:AY27"/>
    <mergeCell ref="B1:AY1"/>
    <mergeCell ref="D7:P7"/>
    <mergeCell ref="D8:P8"/>
    <mergeCell ref="B2:B3"/>
    <mergeCell ref="C2:C3"/>
    <mergeCell ref="D4:P4"/>
    <mergeCell ref="D5:P5"/>
    <mergeCell ref="AP2:AS2"/>
    <mergeCell ref="D13:P13"/>
    <mergeCell ref="D2:P3"/>
    <mergeCell ref="D12:P12"/>
    <mergeCell ref="D6:P6"/>
    <mergeCell ref="Q2:Q3"/>
    <mergeCell ref="D9:P9"/>
    <mergeCell ref="D10:P10"/>
    <mergeCell ref="D11:P11"/>
    <mergeCell ref="R2:W2"/>
    <mergeCell ref="D20:P20"/>
    <mergeCell ref="D14:P14"/>
    <mergeCell ref="D15:P15"/>
    <mergeCell ref="B47:E47"/>
    <mergeCell ref="B37:E37"/>
    <mergeCell ref="D35:P35"/>
    <mergeCell ref="B38:E38"/>
    <mergeCell ref="B40:E40"/>
    <mergeCell ref="D21:P21"/>
    <mergeCell ref="D22:P22"/>
    <mergeCell ref="D28:P28"/>
    <mergeCell ref="D23:P23"/>
    <mergeCell ref="D24:P24"/>
    <mergeCell ref="B41:E41"/>
    <mergeCell ref="B42:E42"/>
    <mergeCell ref="B44:E44"/>
    <mergeCell ref="B45:E45"/>
    <mergeCell ref="B46:E46"/>
    <mergeCell ref="D16:P16"/>
    <mergeCell ref="D17:P17"/>
    <mergeCell ref="D18:P18"/>
    <mergeCell ref="B43:E43"/>
    <mergeCell ref="B35:C35"/>
    <mergeCell ref="D32:P32"/>
    <mergeCell ref="D31:P31"/>
    <mergeCell ref="D34:P34"/>
    <mergeCell ref="D25:P25"/>
    <mergeCell ref="D26:P26"/>
    <mergeCell ref="D27:P27"/>
    <mergeCell ref="D30:P30"/>
    <mergeCell ref="D29:P29"/>
    <mergeCell ref="B39:E39"/>
    <mergeCell ref="D33:P33"/>
    <mergeCell ref="D19:P19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CA59"/>
  <sheetViews>
    <sheetView topLeftCell="A10" zoomScale="120" zoomScaleNormal="120" workbookViewId="0">
      <selection activeCell="W34" sqref="W34"/>
    </sheetView>
  </sheetViews>
  <sheetFormatPr defaultColWidth="9" defaultRowHeight="13.2"/>
  <cols>
    <col min="1" max="1" width="0.6640625" style="590" customWidth="1"/>
    <col min="2" max="51" width="2.6640625" style="590" customWidth="1"/>
    <col min="52" max="16384" width="9" style="590"/>
  </cols>
  <sheetData>
    <row r="1" spans="2:52" ht="20.100000000000001" customHeight="1" thickBot="1">
      <c r="B1" s="1321" t="s">
        <v>470</v>
      </c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  <c r="X1" s="1321"/>
      <c r="Y1" s="1321"/>
      <c r="Z1" s="1778"/>
      <c r="AA1" s="1778"/>
      <c r="AB1" s="1778"/>
      <c r="AC1" s="1778"/>
      <c r="AD1" s="1778"/>
      <c r="AE1" s="1778"/>
      <c r="AF1" s="1778"/>
      <c r="AG1" s="1778"/>
      <c r="AH1" s="1778"/>
      <c r="AI1" s="1778"/>
      <c r="AJ1" s="1778"/>
      <c r="AK1" s="1778"/>
      <c r="AL1" s="1778"/>
      <c r="AM1" s="1778"/>
      <c r="AN1" s="1778"/>
      <c r="AO1" s="1778"/>
      <c r="AP1" s="1778"/>
      <c r="AQ1" s="1778"/>
      <c r="AR1" s="1778"/>
      <c r="AS1" s="1778"/>
      <c r="AT1" s="1778"/>
      <c r="AU1" s="1778"/>
      <c r="AV1" s="1778"/>
      <c r="AW1" s="1778"/>
      <c r="AX1" s="1778"/>
      <c r="AY1" s="1778"/>
    </row>
    <row r="2" spans="2:52" s="591" customFormat="1" ht="12" customHeight="1">
      <c r="B2" s="1643" t="s">
        <v>1</v>
      </c>
      <c r="C2" s="1644" t="s">
        <v>2</v>
      </c>
      <c r="D2" s="1631" t="s">
        <v>6</v>
      </c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3"/>
      <c r="Q2" s="1779" t="s">
        <v>276</v>
      </c>
      <c r="R2" s="1631" t="s">
        <v>57</v>
      </c>
      <c r="S2" s="1648"/>
      <c r="T2" s="1648"/>
      <c r="U2" s="1648"/>
      <c r="V2" s="1648"/>
      <c r="W2" s="1649"/>
      <c r="X2" s="1631" t="s">
        <v>211</v>
      </c>
      <c r="Y2" s="1648"/>
      <c r="Z2" s="1648"/>
      <c r="AA2" s="1648"/>
      <c r="AB2" s="1648"/>
      <c r="AC2" s="1649"/>
      <c r="AD2" s="1631" t="s">
        <v>27</v>
      </c>
      <c r="AE2" s="1648"/>
      <c r="AF2" s="1648"/>
      <c r="AG2" s="1648"/>
      <c r="AH2" s="1648"/>
      <c r="AI2" s="1649"/>
      <c r="AJ2" s="1781" t="s">
        <v>139</v>
      </c>
      <c r="AK2" s="1782"/>
      <c r="AL2" s="1782"/>
      <c r="AM2" s="1782"/>
      <c r="AN2" s="1782"/>
      <c r="AO2" s="1783"/>
      <c r="AP2" s="1631" t="s">
        <v>140</v>
      </c>
      <c r="AQ2" s="1648"/>
      <c r="AR2" s="1648"/>
      <c r="AS2" s="1649"/>
      <c r="AT2" s="1860" t="s">
        <v>275</v>
      </c>
      <c r="AU2" s="1648"/>
      <c r="AV2" s="1648"/>
      <c r="AW2" s="1648"/>
      <c r="AX2" s="1648"/>
      <c r="AY2" s="1649"/>
      <c r="AZ2" s="123"/>
    </row>
    <row r="3" spans="2:52" s="591" customFormat="1" ht="12" customHeight="1" thickBot="1">
      <c r="B3" s="1634"/>
      <c r="C3" s="1645"/>
      <c r="D3" s="1634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6"/>
      <c r="Q3" s="1780"/>
      <c r="R3" s="592" t="s">
        <v>28</v>
      </c>
      <c r="S3" s="593" t="s">
        <v>29</v>
      </c>
      <c r="T3" s="593" t="s">
        <v>30</v>
      </c>
      <c r="U3" s="593" t="s">
        <v>31</v>
      </c>
      <c r="V3" s="593" t="s">
        <v>32</v>
      </c>
      <c r="W3" s="594" t="s">
        <v>33</v>
      </c>
      <c r="X3" s="592" t="s">
        <v>8</v>
      </c>
      <c r="Y3" s="593" t="s">
        <v>9</v>
      </c>
      <c r="Z3" s="593" t="s">
        <v>10</v>
      </c>
      <c r="AA3" s="593" t="s">
        <v>11</v>
      </c>
      <c r="AB3" s="593" t="s">
        <v>12</v>
      </c>
      <c r="AC3" s="594" t="s">
        <v>13</v>
      </c>
      <c r="AD3" s="592" t="s">
        <v>8</v>
      </c>
      <c r="AE3" s="593" t="s">
        <v>9</v>
      </c>
      <c r="AF3" s="593" t="s">
        <v>10</v>
      </c>
      <c r="AG3" s="593" t="s">
        <v>11</v>
      </c>
      <c r="AH3" s="593" t="s">
        <v>12</v>
      </c>
      <c r="AI3" s="594" t="s">
        <v>13</v>
      </c>
      <c r="AJ3" s="592" t="s">
        <v>8</v>
      </c>
      <c r="AK3" s="593" t="s">
        <v>9</v>
      </c>
      <c r="AL3" s="593" t="s">
        <v>10</v>
      </c>
      <c r="AM3" s="593" t="s">
        <v>11</v>
      </c>
      <c r="AN3" s="593" t="s">
        <v>12</v>
      </c>
      <c r="AO3" s="594" t="s">
        <v>13</v>
      </c>
      <c r="AP3" s="592"/>
      <c r="AQ3" s="593" t="s">
        <v>11</v>
      </c>
      <c r="AR3" s="593" t="s">
        <v>12</v>
      </c>
      <c r="AS3" s="594" t="s">
        <v>13</v>
      </c>
      <c r="AT3" s="1861"/>
      <c r="AU3" s="1862"/>
      <c r="AV3" s="1862"/>
      <c r="AW3" s="1862"/>
      <c r="AX3" s="1862"/>
      <c r="AY3" s="1863"/>
      <c r="AZ3" s="123"/>
    </row>
    <row r="4" spans="2:52" ht="12" customHeight="1">
      <c r="B4" s="866">
        <f>スクールカレンダー!AB13</f>
        <v>1</v>
      </c>
      <c r="C4" s="867" t="str">
        <f>スクールカレンダー!AC13</f>
        <v>金</v>
      </c>
      <c r="D4" s="1637" t="str">
        <f>IF(スクールカレンダー!AD13="","",スクールカレンダー!AD13)</f>
        <v>元旦</v>
      </c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9"/>
      <c r="Q4" s="851"/>
      <c r="R4" s="852"/>
      <c r="S4" s="853"/>
      <c r="T4" s="853"/>
      <c r="U4" s="853"/>
      <c r="V4" s="853"/>
      <c r="W4" s="854"/>
      <c r="X4" s="852"/>
      <c r="Y4" s="853"/>
      <c r="Z4" s="853"/>
      <c r="AA4" s="853"/>
      <c r="AB4" s="853"/>
      <c r="AC4" s="854"/>
      <c r="AD4" s="852"/>
      <c r="AE4" s="853"/>
      <c r="AF4" s="853"/>
      <c r="AG4" s="853"/>
      <c r="AH4" s="853"/>
      <c r="AI4" s="854"/>
      <c r="AJ4" s="852"/>
      <c r="AK4" s="853"/>
      <c r="AL4" s="853"/>
      <c r="AM4" s="853"/>
      <c r="AN4" s="853"/>
      <c r="AO4" s="854"/>
      <c r="AP4" s="852"/>
      <c r="AQ4" s="853"/>
      <c r="AR4" s="853"/>
      <c r="AS4" s="854"/>
      <c r="AT4" s="1489"/>
      <c r="AU4" s="1489"/>
      <c r="AV4" s="1489"/>
      <c r="AW4" s="1489"/>
      <c r="AX4" s="1489"/>
      <c r="AY4" s="1490"/>
      <c r="AZ4" s="114"/>
    </row>
    <row r="5" spans="2:52" ht="12" customHeight="1">
      <c r="B5" s="866">
        <f>スクールカレンダー!AB14</f>
        <v>2</v>
      </c>
      <c r="C5" s="867" t="str">
        <f>スクールカレンダー!AC14</f>
        <v>土</v>
      </c>
      <c r="D5" s="1637" t="str">
        <f>IF(スクールカレンダー!AD14="","",スクールカレンダー!AD14)</f>
        <v/>
      </c>
      <c r="E5" s="1638"/>
      <c r="F5" s="1638"/>
      <c r="G5" s="1638"/>
      <c r="H5" s="1638"/>
      <c r="I5" s="1638"/>
      <c r="J5" s="1638"/>
      <c r="K5" s="1638"/>
      <c r="L5" s="1638"/>
      <c r="M5" s="1638"/>
      <c r="N5" s="1638"/>
      <c r="O5" s="1638"/>
      <c r="P5" s="1639"/>
      <c r="Q5" s="851"/>
      <c r="R5" s="852"/>
      <c r="S5" s="853"/>
      <c r="T5" s="853"/>
      <c r="U5" s="853"/>
      <c r="V5" s="853"/>
      <c r="W5" s="854"/>
      <c r="X5" s="852"/>
      <c r="Y5" s="853"/>
      <c r="Z5" s="853"/>
      <c r="AA5" s="853"/>
      <c r="AB5" s="853"/>
      <c r="AC5" s="854"/>
      <c r="AD5" s="852"/>
      <c r="AE5" s="853"/>
      <c r="AF5" s="853"/>
      <c r="AG5" s="853"/>
      <c r="AH5" s="853"/>
      <c r="AI5" s="854"/>
      <c r="AJ5" s="852"/>
      <c r="AK5" s="853"/>
      <c r="AL5" s="853"/>
      <c r="AM5" s="853"/>
      <c r="AN5" s="853"/>
      <c r="AO5" s="854"/>
      <c r="AP5" s="852"/>
      <c r="AQ5" s="853"/>
      <c r="AR5" s="853"/>
      <c r="AS5" s="854"/>
      <c r="AT5" s="1489"/>
      <c r="AU5" s="1489"/>
      <c r="AV5" s="1489"/>
      <c r="AW5" s="1489"/>
      <c r="AX5" s="1489"/>
      <c r="AY5" s="1490"/>
      <c r="AZ5" s="114"/>
    </row>
    <row r="6" spans="2:52" ht="12" customHeight="1">
      <c r="B6" s="866">
        <f>スクールカレンダー!AB15</f>
        <v>3</v>
      </c>
      <c r="C6" s="867" t="str">
        <f>スクールカレンダー!AC15</f>
        <v>日</v>
      </c>
      <c r="D6" s="1637" t="str">
        <f>IF(スクールカレンダー!AD15="","",スクールカレンダー!AD15)</f>
        <v/>
      </c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9"/>
      <c r="Q6" s="851"/>
      <c r="R6" s="852"/>
      <c r="S6" s="853"/>
      <c r="T6" s="853"/>
      <c r="U6" s="853"/>
      <c r="V6" s="853"/>
      <c r="W6" s="854"/>
      <c r="X6" s="852"/>
      <c r="Y6" s="853"/>
      <c r="Z6" s="853"/>
      <c r="AA6" s="853"/>
      <c r="AB6" s="853"/>
      <c r="AC6" s="854"/>
      <c r="AD6" s="852"/>
      <c r="AE6" s="853"/>
      <c r="AF6" s="853"/>
      <c r="AG6" s="853"/>
      <c r="AH6" s="853"/>
      <c r="AI6" s="854"/>
      <c r="AJ6" s="852"/>
      <c r="AK6" s="853"/>
      <c r="AL6" s="853"/>
      <c r="AM6" s="853"/>
      <c r="AN6" s="853"/>
      <c r="AO6" s="854"/>
      <c r="AP6" s="852"/>
      <c r="AQ6" s="853"/>
      <c r="AR6" s="853"/>
      <c r="AS6" s="854"/>
      <c r="AT6" s="1489"/>
      <c r="AU6" s="1489"/>
      <c r="AV6" s="1489"/>
      <c r="AW6" s="1489"/>
      <c r="AX6" s="1489"/>
      <c r="AY6" s="1490"/>
      <c r="AZ6" s="114"/>
    </row>
    <row r="7" spans="2:52" ht="12" customHeight="1">
      <c r="B7" s="866">
        <f>スクールカレンダー!AB16</f>
        <v>4</v>
      </c>
      <c r="C7" s="867" t="str">
        <f>スクールカレンダー!AC16</f>
        <v>月</v>
      </c>
      <c r="D7" s="1637" t="str">
        <f>IF(スクールカレンダー!AD16="","",スクールカレンダー!AD16)</f>
        <v/>
      </c>
      <c r="E7" s="1638"/>
      <c r="F7" s="1638"/>
      <c r="G7" s="1638"/>
      <c r="H7" s="1638"/>
      <c r="I7" s="1638"/>
      <c r="J7" s="1638"/>
      <c r="K7" s="1638"/>
      <c r="L7" s="1638"/>
      <c r="M7" s="1638"/>
      <c r="N7" s="1638"/>
      <c r="O7" s="1638"/>
      <c r="P7" s="1639"/>
      <c r="Q7" s="851"/>
      <c r="R7" s="852"/>
      <c r="S7" s="853"/>
      <c r="T7" s="853"/>
      <c r="U7" s="853"/>
      <c r="V7" s="853"/>
      <c r="W7" s="854"/>
      <c r="X7" s="852"/>
      <c r="Y7" s="853"/>
      <c r="Z7" s="853"/>
      <c r="AA7" s="853"/>
      <c r="AB7" s="853"/>
      <c r="AC7" s="854"/>
      <c r="AD7" s="852"/>
      <c r="AE7" s="853"/>
      <c r="AF7" s="853"/>
      <c r="AG7" s="853"/>
      <c r="AH7" s="853"/>
      <c r="AI7" s="854"/>
      <c r="AJ7" s="852"/>
      <c r="AK7" s="853"/>
      <c r="AL7" s="853"/>
      <c r="AM7" s="853"/>
      <c r="AN7" s="853"/>
      <c r="AO7" s="854"/>
      <c r="AP7" s="852"/>
      <c r="AQ7" s="853"/>
      <c r="AR7" s="853"/>
      <c r="AS7" s="854"/>
      <c r="AT7" s="1489"/>
      <c r="AU7" s="1489"/>
      <c r="AV7" s="1489"/>
      <c r="AW7" s="1489"/>
      <c r="AX7" s="1489"/>
      <c r="AY7" s="1490"/>
      <c r="AZ7" s="114"/>
    </row>
    <row r="8" spans="2:52" ht="12" customHeight="1">
      <c r="B8" s="866">
        <f>スクールカレンダー!AB17</f>
        <v>5</v>
      </c>
      <c r="C8" s="867" t="str">
        <f>スクールカレンダー!AC17</f>
        <v>火</v>
      </c>
      <c r="D8" s="1637" t="str">
        <f>IF(スクールカレンダー!AD17="","",スクールカレンダー!AD17)</f>
        <v/>
      </c>
      <c r="E8" s="1638"/>
      <c r="F8" s="1638"/>
      <c r="G8" s="1638"/>
      <c r="H8" s="1638"/>
      <c r="I8" s="1638"/>
      <c r="J8" s="1638"/>
      <c r="K8" s="1638"/>
      <c r="L8" s="1638"/>
      <c r="M8" s="1638"/>
      <c r="N8" s="1638"/>
      <c r="O8" s="1638"/>
      <c r="P8" s="1639"/>
      <c r="Q8" s="851"/>
      <c r="R8" s="852"/>
      <c r="S8" s="853"/>
      <c r="T8" s="853"/>
      <c r="U8" s="853"/>
      <c r="V8" s="853"/>
      <c r="W8" s="854"/>
      <c r="X8" s="852"/>
      <c r="Y8" s="853"/>
      <c r="Z8" s="853"/>
      <c r="AA8" s="853"/>
      <c r="AB8" s="853"/>
      <c r="AC8" s="854"/>
      <c r="AD8" s="852"/>
      <c r="AE8" s="853"/>
      <c r="AF8" s="853"/>
      <c r="AG8" s="853"/>
      <c r="AH8" s="853"/>
      <c r="AI8" s="854"/>
      <c r="AJ8" s="852"/>
      <c r="AK8" s="853"/>
      <c r="AL8" s="853"/>
      <c r="AM8" s="853"/>
      <c r="AN8" s="853"/>
      <c r="AO8" s="854"/>
      <c r="AP8" s="852"/>
      <c r="AQ8" s="853"/>
      <c r="AR8" s="853"/>
      <c r="AS8" s="854"/>
      <c r="AT8" s="1489"/>
      <c r="AU8" s="1489"/>
      <c r="AV8" s="1489"/>
      <c r="AW8" s="1489"/>
      <c r="AX8" s="1489"/>
      <c r="AY8" s="1490"/>
      <c r="AZ8" s="114"/>
    </row>
    <row r="9" spans="2:52" ht="12" customHeight="1">
      <c r="B9" s="866">
        <f>スクールカレンダー!AB18</f>
        <v>6</v>
      </c>
      <c r="C9" s="867" t="str">
        <f>スクールカレンダー!AC18</f>
        <v>水</v>
      </c>
      <c r="D9" s="1637" t="str">
        <f>IF(スクールカレンダー!AD18="","",スクールカレンダー!AD18)</f>
        <v/>
      </c>
      <c r="E9" s="1638"/>
      <c r="F9" s="1638"/>
      <c r="G9" s="1638"/>
      <c r="H9" s="1638"/>
      <c r="I9" s="1638"/>
      <c r="J9" s="1638"/>
      <c r="K9" s="1638"/>
      <c r="L9" s="1638"/>
      <c r="M9" s="1638"/>
      <c r="N9" s="1638"/>
      <c r="O9" s="1638"/>
      <c r="P9" s="1639"/>
      <c r="Q9" s="851"/>
      <c r="R9" s="852"/>
      <c r="S9" s="853"/>
      <c r="T9" s="853"/>
      <c r="U9" s="853"/>
      <c r="V9" s="853"/>
      <c r="W9" s="854"/>
      <c r="X9" s="852"/>
      <c r="Y9" s="853"/>
      <c r="Z9" s="853"/>
      <c r="AA9" s="853"/>
      <c r="AB9" s="853"/>
      <c r="AC9" s="854"/>
      <c r="AD9" s="852"/>
      <c r="AE9" s="853"/>
      <c r="AF9" s="853"/>
      <c r="AG9" s="853"/>
      <c r="AH9" s="853"/>
      <c r="AI9" s="854"/>
      <c r="AJ9" s="852"/>
      <c r="AK9" s="853"/>
      <c r="AL9" s="853"/>
      <c r="AM9" s="853"/>
      <c r="AN9" s="853"/>
      <c r="AO9" s="854"/>
      <c r="AP9" s="852"/>
      <c r="AQ9" s="853"/>
      <c r="AR9" s="853"/>
      <c r="AS9" s="854"/>
      <c r="AT9" s="1489"/>
      <c r="AU9" s="1489"/>
      <c r="AV9" s="1489"/>
      <c r="AW9" s="1489"/>
      <c r="AX9" s="1489"/>
      <c r="AY9" s="1490"/>
      <c r="AZ9" s="114"/>
    </row>
    <row r="10" spans="2:52" ht="12" customHeight="1">
      <c r="B10" s="866">
        <f>スクールカレンダー!AB19</f>
        <v>7</v>
      </c>
      <c r="C10" s="867" t="str">
        <f>スクールカレンダー!AC19</f>
        <v>木</v>
      </c>
      <c r="D10" s="1637" t="str">
        <f>IF(スクールカレンダー!AD19="","",スクールカレンダー!AD19)</f>
        <v>管内教頭会学校経営研C</v>
      </c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9"/>
      <c r="Q10" s="851"/>
      <c r="R10" s="852"/>
      <c r="S10" s="853"/>
      <c r="T10" s="853"/>
      <c r="U10" s="853"/>
      <c r="V10" s="853"/>
      <c r="W10" s="854"/>
      <c r="X10" s="852"/>
      <c r="Y10" s="853"/>
      <c r="Z10" s="853"/>
      <c r="AA10" s="853"/>
      <c r="AB10" s="853"/>
      <c r="AC10" s="854"/>
      <c r="AD10" s="852"/>
      <c r="AE10" s="853"/>
      <c r="AF10" s="853"/>
      <c r="AG10" s="853"/>
      <c r="AH10" s="853"/>
      <c r="AI10" s="854"/>
      <c r="AJ10" s="852"/>
      <c r="AK10" s="853"/>
      <c r="AL10" s="853"/>
      <c r="AM10" s="853"/>
      <c r="AN10" s="853"/>
      <c r="AO10" s="854"/>
      <c r="AP10" s="852"/>
      <c r="AQ10" s="853"/>
      <c r="AR10" s="853"/>
      <c r="AS10" s="854"/>
      <c r="AT10" s="1489"/>
      <c r="AU10" s="1489"/>
      <c r="AV10" s="1489"/>
      <c r="AW10" s="1489"/>
      <c r="AX10" s="1489"/>
      <c r="AY10" s="1490"/>
      <c r="AZ10" s="114"/>
    </row>
    <row r="11" spans="2:52" ht="12" customHeight="1">
      <c r="B11" s="866">
        <f>スクールカレンダー!AB20</f>
        <v>8</v>
      </c>
      <c r="C11" s="867" t="str">
        <f>スクールカレンダー!AC20</f>
        <v>金</v>
      </c>
      <c r="D11" s="1637" t="str">
        <f>IF(スクールカレンダー!AD20="","",スクールカレンダー!AD20)</f>
        <v>子ども朝活①</v>
      </c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9"/>
      <c r="Q11" s="851"/>
      <c r="R11" s="852"/>
      <c r="S11" s="853"/>
      <c r="T11" s="853"/>
      <c r="U11" s="853"/>
      <c r="V11" s="853"/>
      <c r="W11" s="854"/>
      <c r="X11" s="852"/>
      <c r="Y11" s="853"/>
      <c r="Z11" s="853"/>
      <c r="AA11" s="853"/>
      <c r="AB11" s="853"/>
      <c r="AC11" s="854"/>
      <c r="AD11" s="852"/>
      <c r="AE11" s="853"/>
      <c r="AF11" s="853"/>
      <c r="AG11" s="853"/>
      <c r="AH11" s="853"/>
      <c r="AI11" s="854"/>
      <c r="AJ11" s="852"/>
      <c r="AK11" s="853"/>
      <c r="AL11" s="853"/>
      <c r="AM11" s="853"/>
      <c r="AN11" s="853"/>
      <c r="AO11" s="854"/>
      <c r="AP11" s="852"/>
      <c r="AQ11" s="853"/>
      <c r="AR11" s="853"/>
      <c r="AS11" s="854"/>
      <c r="AT11" s="1489"/>
      <c r="AU11" s="1489"/>
      <c r="AV11" s="1489"/>
      <c r="AW11" s="1489"/>
      <c r="AX11" s="1489"/>
      <c r="AY11" s="1490"/>
      <c r="AZ11" s="114"/>
    </row>
    <row r="12" spans="2:52" ht="12" customHeight="1">
      <c r="B12" s="866">
        <f>スクールカレンダー!AB21</f>
        <v>9</v>
      </c>
      <c r="C12" s="867" t="str">
        <f>スクールカレンダー!AC21</f>
        <v>土</v>
      </c>
      <c r="D12" s="1637" t="str">
        <f>IF(スクールカレンダー!AD21="","",スクールカレンダー!AD21)</f>
        <v>子ども朝活②</v>
      </c>
      <c r="E12" s="1638"/>
      <c r="F12" s="1638"/>
      <c r="G12" s="1638"/>
      <c r="H12" s="1638"/>
      <c r="I12" s="1638"/>
      <c r="J12" s="1638"/>
      <c r="K12" s="1638"/>
      <c r="L12" s="1638"/>
      <c r="M12" s="1638"/>
      <c r="N12" s="1638"/>
      <c r="O12" s="1638"/>
      <c r="P12" s="1639"/>
      <c r="Q12" s="851"/>
      <c r="R12" s="852"/>
      <c r="S12" s="853"/>
      <c r="T12" s="853"/>
      <c r="U12" s="853"/>
      <c r="V12" s="853"/>
      <c r="W12" s="854"/>
      <c r="X12" s="852"/>
      <c r="Y12" s="853"/>
      <c r="Z12" s="853"/>
      <c r="AA12" s="853"/>
      <c r="AB12" s="853"/>
      <c r="AC12" s="854"/>
      <c r="AD12" s="852"/>
      <c r="AE12" s="853"/>
      <c r="AF12" s="853"/>
      <c r="AG12" s="853"/>
      <c r="AH12" s="853"/>
      <c r="AI12" s="854"/>
      <c r="AJ12" s="852"/>
      <c r="AK12" s="853"/>
      <c r="AL12" s="853"/>
      <c r="AM12" s="853"/>
      <c r="AN12" s="853"/>
      <c r="AO12" s="854"/>
      <c r="AP12" s="852"/>
      <c r="AQ12" s="853"/>
      <c r="AR12" s="853"/>
      <c r="AS12" s="854"/>
      <c r="AT12" s="1489"/>
      <c r="AU12" s="1489"/>
      <c r="AV12" s="1489"/>
      <c r="AW12" s="1489"/>
      <c r="AX12" s="1489"/>
      <c r="AY12" s="1490"/>
      <c r="AZ12" s="114"/>
    </row>
    <row r="13" spans="2:52" ht="12" customHeight="1">
      <c r="B13" s="866">
        <f>スクールカレンダー!AB22</f>
        <v>10</v>
      </c>
      <c r="C13" s="867" t="str">
        <f>スクールカレンダー!AC22</f>
        <v>日</v>
      </c>
      <c r="D13" s="1637" t="str">
        <f>IF(スクールカレンダー!AD22="","",スクールカレンダー!AD22)</f>
        <v/>
      </c>
      <c r="E13" s="1638"/>
      <c r="F13" s="1638"/>
      <c r="G13" s="1638"/>
      <c r="H13" s="1638"/>
      <c r="I13" s="1638"/>
      <c r="J13" s="1638"/>
      <c r="K13" s="1638"/>
      <c r="L13" s="1638"/>
      <c r="M13" s="1638"/>
      <c r="N13" s="1638"/>
      <c r="O13" s="1638"/>
      <c r="P13" s="1639"/>
      <c r="Q13" s="851"/>
      <c r="R13" s="852"/>
      <c r="S13" s="853"/>
      <c r="T13" s="853"/>
      <c r="U13" s="853"/>
      <c r="V13" s="853"/>
      <c r="W13" s="854"/>
      <c r="X13" s="852"/>
      <c r="Y13" s="853"/>
      <c r="Z13" s="853"/>
      <c r="AA13" s="853"/>
      <c r="AB13" s="853"/>
      <c r="AC13" s="854"/>
      <c r="AD13" s="852"/>
      <c r="AE13" s="853"/>
      <c r="AF13" s="853"/>
      <c r="AG13" s="853"/>
      <c r="AH13" s="853"/>
      <c r="AI13" s="854"/>
      <c r="AJ13" s="852"/>
      <c r="AK13" s="853"/>
      <c r="AL13" s="853"/>
      <c r="AM13" s="853"/>
      <c r="AN13" s="853"/>
      <c r="AO13" s="854"/>
      <c r="AP13" s="852"/>
      <c r="AQ13" s="853"/>
      <c r="AR13" s="853"/>
      <c r="AS13" s="854"/>
      <c r="AT13" s="1489"/>
      <c r="AU13" s="1489"/>
      <c r="AV13" s="1489"/>
      <c r="AW13" s="1489"/>
      <c r="AX13" s="1489"/>
      <c r="AY13" s="1490"/>
      <c r="AZ13" s="114"/>
    </row>
    <row r="14" spans="2:52" ht="12" customHeight="1">
      <c r="B14" s="866">
        <f>スクールカレンダー!AB23</f>
        <v>11</v>
      </c>
      <c r="C14" s="867" t="str">
        <f>スクールカレンダー!AC23</f>
        <v>月</v>
      </c>
      <c r="D14" s="1637" t="str">
        <f>IF(スクールカレンダー!AD23="","",スクールカレンダー!AD23)</f>
        <v>成人の日</v>
      </c>
      <c r="E14" s="1638"/>
      <c r="F14" s="1638"/>
      <c r="G14" s="1638"/>
      <c r="H14" s="1638"/>
      <c r="I14" s="1638"/>
      <c r="J14" s="1638"/>
      <c r="K14" s="1638"/>
      <c r="L14" s="1638"/>
      <c r="M14" s="1638"/>
      <c r="N14" s="1638"/>
      <c r="O14" s="1638"/>
      <c r="P14" s="1639"/>
      <c r="Q14" s="851"/>
      <c r="R14" s="852"/>
      <c r="S14" s="853"/>
      <c r="T14" s="853"/>
      <c r="U14" s="853"/>
      <c r="V14" s="853"/>
      <c r="W14" s="854"/>
      <c r="X14" s="852"/>
      <c r="Y14" s="853"/>
      <c r="Z14" s="853"/>
      <c r="AA14" s="853"/>
      <c r="AB14" s="853"/>
      <c r="AC14" s="854"/>
      <c r="AD14" s="852"/>
      <c r="AE14" s="853"/>
      <c r="AF14" s="853"/>
      <c r="AG14" s="853"/>
      <c r="AH14" s="853"/>
      <c r="AI14" s="854"/>
      <c r="AJ14" s="852"/>
      <c r="AK14" s="853"/>
      <c r="AL14" s="853"/>
      <c r="AM14" s="853"/>
      <c r="AN14" s="853"/>
      <c r="AO14" s="854"/>
      <c r="AP14" s="852"/>
      <c r="AQ14" s="853"/>
      <c r="AR14" s="853"/>
      <c r="AS14" s="854"/>
      <c r="AT14" s="1489"/>
      <c r="AU14" s="1489"/>
      <c r="AV14" s="1489"/>
      <c r="AW14" s="1489"/>
      <c r="AX14" s="1489"/>
      <c r="AY14" s="1490"/>
      <c r="AZ14" s="114"/>
    </row>
    <row r="15" spans="2:52" ht="12" customHeight="1">
      <c r="B15" s="866">
        <f>スクールカレンダー!AB24</f>
        <v>12</v>
      </c>
      <c r="C15" s="867" t="str">
        <f>スクールカレンダー!AC24</f>
        <v>火</v>
      </c>
      <c r="D15" s="1637" t="str">
        <f>IF(スクールカレンダー!AD24="","",スクールカレンダー!AD24)</f>
        <v/>
      </c>
      <c r="E15" s="1638"/>
      <c r="F15" s="1638"/>
      <c r="G15" s="1638"/>
      <c r="H15" s="1638"/>
      <c r="I15" s="1638"/>
      <c r="J15" s="1638"/>
      <c r="K15" s="1638"/>
      <c r="L15" s="1638"/>
      <c r="M15" s="1638"/>
      <c r="N15" s="1638"/>
      <c r="O15" s="1638"/>
      <c r="P15" s="1639"/>
      <c r="Q15" s="851"/>
      <c r="R15" s="852"/>
      <c r="S15" s="853"/>
      <c r="T15" s="853"/>
      <c r="U15" s="853"/>
      <c r="V15" s="853"/>
      <c r="W15" s="854"/>
      <c r="X15" s="852"/>
      <c r="Y15" s="853"/>
      <c r="Z15" s="853"/>
      <c r="AA15" s="853"/>
      <c r="AB15" s="853"/>
      <c r="AC15" s="854"/>
      <c r="AD15" s="852"/>
      <c r="AE15" s="853"/>
      <c r="AF15" s="853"/>
      <c r="AG15" s="853"/>
      <c r="AH15" s="853"/>
      <c r="AI15" s="854"/>
      <c r="AJ15" s="852"/>
      <c r="AK15" s="853"/>
      <c r="AL15" s="853"/>
      <c r="AM15" s="853"/>
      <c r="AN15" s="853"/>
      <c r="AO15" s="854"/>
      <c r="AP15" s="852"/>
      <c r="AQ15" s="853"/>
      <c r="AR15" s="853"/>
      <c r="AS15" s="854"/>
      <c r="AT15" s="1489"/>
      <c r="AU15" s="1489"/>
      <c r="AV15" s="1489"/>
      <c r="AW15" s="1489"/>
      <c r="AX15" s="1489"/>
      <c r="AY15" s="1490"/>
      <c r="AZ15" s="114"/>
    </row>
    <row r="16" spans="2:52" ht="12" customHeight="1">
      <c r="B16" s="866">
        <f>スクールカレンダー!AB25</f>
        <v>13</v>
      </c>
      <c r="C16" s="867" t="str">
        <f>スクールカレンダー!AC25</f>
        <v>水</v>
      </c>
      <c r="D16" s="1637" t="str">
        <f>IF(スクールカレンダー!AD25="","",スクールカレンダー!AD25)</f>
        <v/>
      </c>
      <c r="E16" s="1638"/>
      <c r="F16" s="1638"/>
      <c r="G16" s="1638"/>
      <c r="H16" s="1638"/>
      <c r="I16" s="1638"/>
      <c r="J16" s="1638"/>
      <c r="K16" s="1638"/>
      <c r="L16" s="1638"/>
      <c r="M16" s="1638"/>
      <c r="N16" s="1638"/>
      <c r="O16" s="1638"/>
      <c r="P16" s="1639"/>
      <c r="Q16" s="851"/>
      <c r="R16" s="852"/>
      <c r="S16" s="853"/>
      <c r="T16" s="853"/>
      <c r="U16" s="853"/>
      <c r="V16" s="853"/>
      <c r="W16" s="854"/>
      <c r="X16" s="852"/>
      <c r="Y16" s="853"/>
      <c r="Z16" s="853"/>
      <c r="AA16" s="853"/>
      <c r="AB16" s="853"/>
      <c r="AC16" s="854"/>
      <c r="AD16" s="852"/>
      <c r="AE16" s="853"/>
      <c r="AF16" s="853"/>
      <c r="AG16" s="853"/>
      <c r="AH16" s="853"/>
      <c r="AI16" s="854"/>
      <c r="AJ16" s="852"/>
      <c r="AK16" s="853"/>
      <c r="AL16" s="853"/>
      <c r="AM16" s="853"/>
      <c r="AN16" s="853"/>
      <c r="AO16" s="854"/>
      <c r="AP16" s="852"/>
      <c r="AQ16" s="853"/>
      <c r="AR16" s="853"/>
      <c r="AS16" s="854"/>
      <c r="AT16" s="1489"/>
      <c r="AU16" s="1489"/>
      <c r="AV16" s="1489"/>
      <c r="AW16" s="1489"/>
      <c r="AX16" s="1489"/>
      <c r="AY16" s="1490"/>
      <c r="AZ16" s="114"/>
    </row>
    <row r="17" spans="2:52" ht="12" customHeight="1">
      <c r="B17" s="866">
        <f>スクールカレンダー!AB26</f>
        <v>14</v>
      </c>
      <c r="C17" s="867" t="str">
        <f>スクールカレンダー!AC26</f>
        <v>木</v>
      </c>
      <c r="D17" s="1637" t="str">
        <f>IF(スクールカレンダー!AD26="","",スクールカレンダー!AD26)</f>
        <v/>
      </c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  <c r="O17" s="1638"/>
      <c r="P17" s="1639"/>
      <c r="Q17" s="851"/>
      <c r="R17" s="852"/>
      <c r="S17" s="853"/>
      <c r="T17" s="853"/>
      <c r="U17" s="853"/>
      <c r="V17" s="853"/>
      <c r="W17" s="854"/>
      <c r="X17" s="852"/>
      <c r="Y17" s="853"/>
      <c r="Z17" s="853"/>
      <c r="AA17" s="853"/>
      <c r="AB17" s="853"/>
      <c r="AC17" s="854"/>
      <c r="AD17" s="852"/>
      <c r="AE17" s="853"/>
      <c r="AF17" s="853"/>
      <c r="AG17" s="853"/>
      <c r="AH17" s="853"/>
      <c r="AI17" s="854"/>
      <c r="AJ17" s="852"/>
      <c r="AK17" s="853"/>
      <c r="AL17" s="853"/>
      <c r="AM17" s="853"/>
      <c r="AN17" s="853"/>
      <c r="AO17" s="854"/>
      <c r="AP17" s="852"/>
      <c r="AQ17" s="853"/>
      <c r="AR17" s="853"/>
      <c r="AS17" s="854"/>
      <c r="AT17" s="1489"/>
      <c r="AU17" s="1489"/>
      <c r="AV17" s="1489"/>
      <c r="AW17" s="1489"/>
      <c r="AX17" s="1489"/>
      <c r="AY17" s="1490"/>
      <c r="AZ17" s="114"/>
    </row>
    <row r="18" spans="2:52" ht="12" customHeight="1">
      <c r="B18" s="866">
        <f>スクールカレンダー!AB27</f>
        <v>15</v>
      </c>
      <c r="C18" s="867" t="str">
        <f>スクールカレンダー!AC27</f>
        <v>金</v>
      </c>
      <c r="D18" s="1637" t="str">
        <f>IF(スクールカレンダー!AD27="","",スクールカレンダー!AD27)</f>
        <v/>
      </c>
      <c r="E18" s="1638"/>
      <c r="F18" s="1638"/>
      <c r="G18" s="1638"/>
      <c r="H18" s="1638"/>
      <c r="I18" s="1638"/>
      <c r="J18" s="1638"/>
      <c r="K18" s="1638"/>
      <c r="L18" s="1638"/>
      <c r="M18" s="1638"/>
      <c r="N18" s="1638"/>
      <c r="O18" s="1638"/>
      <c r="P18" s="1639"/>
      <c r="Q18" s="851"/>
      <c r="R18" s="852"/>
      <c r="S18" s="853"/>
      <c r="T18" s="853"/>
      <c r="U18" s="853"/>
      <c r="V18" s="853"/>
      <c r="W18" s="854"/>
      <c r="X18" s="852"/>
      <c r="Y18" s="853"/>
      <c r="Z18" s="853"/>
      <c r="AA18" s="853"/>
      <c r="AB18" s="853"/>
      <c r="AC18" s="854"/>
      <c r="AD18" s="852"/>
      <c r="AE18" s="853"/>
      <c r="AF18" s="853"/>
      <c r="AG18" s="853"/>
      <c r="AH18" s="853"/>
      <c r="AI18" s="854"/>
      <c r="AJ18" s="852"/>
      <c r="AK18" s="853"/>
      <c r="AL18" s="853"/>
      <c r="AM18" s="853"/>
      <c r="AN18" s="853"/>
      <c r="AO18" s="854"/>
      <c r="AP18" s="852"/>
      <c r="AQ18" s="853"/>
      <c r="AR18" s="853"/>
      <c r="AS18" s="854"/>
      <c r="AT18" s="1489"/>
      <c r="AU18" s="1489"/>
      <c r="AV18" s="1489"/>
      <c r="AW18" s="1489"/>
      <c r="AX18" s="1489"/>
      <c r="AY18" s="1490"/>
      <c r="AZ18" s="114"/>
    </row>
    <row r="19" spans="2:52" ht="12" customHeight="1">
      <c r="B19" s="866">
        <f>スクールカレンダー!AB28</f>
        <v>16</v>
      </c>
      <c r="C19" s="867" t="str">
        <f>スクールカレンダー!AC28</f>
        <v>土</v>
      </c>
      <c r="D19" s="1637" t="str">
        <f>IF(スクールカレンダー!AD28="","",スクールカレンダー!AD28)</f>
        <v/>
      </c>
      <c r="E19" s="1638"/>
      <c r="F19" s="1638"/>
      <c r="G19" s="1638"/>
      <c r="H19" s="1638"/>
      <c r="I19" s="1638"/>
      <c r="J19" s="1638"/>
      <c r="K19" s="1638"/>
      <c r="L19" s="1638"/>
      <c r="M19" s="1638"/>
      <c r="N19" s="1638"/>
      <c r="O19" s="1638"/>
      <c r="P19" s="1639"/>
      <c r="Q19" s="851"/>
      <c r="R19" s="852"/>
      <c r="S19" s="853"/>
      <c r="T19" s="853"/>
      <c r="U19" s="853"/>
      <c r="V19" s="853"/>
      <c r="W19" s="854"/>
      <c r="X19" s="852"/>
      <c r="Y19" s="853"/>
      <c r="Z19" s="853"/>
      <c r="AA19" s="853"/>
      <c r="AB19" s="853"/>
      <c r="AC19" s="854"/>
      <c r="AD19" s="852"/>
      <c r="AE19" s="853"/>
      <c r="AF19" s="853"/>
      <c r="AG19" s="853"/>
      <c r="AH19" s="853"/>
      <c r="AI19" s="854"/>
      <c r="AJ19" s="852"/>
      <c r="AK19" s="853"/>
      <c r="AL19" s="853"/>
      <c r="AM19" s="853"/>
      <c r="AN19" s="853"/>
      <c r="AO19" s="854"/>
      <c r="AP19" s="852"/>
      <c r="AQ19" s="853"/>
      <c r="AR19" s="853"/>
      <c r="AS19" s="854"/>
      <c r="AT19" s="1489"/>
      <c r="AU19" s="1489"/>
      <c r="AV19" s="1489"/>
      <c r="AW19" s="1489"/>
      <c r="AX19" s="1489"/>
      <c r="AY19" s="1490"/>
      <c r="AZ19" s="114"/>
    </row>
    <row r="20" spans="2:52" ht="12" customHeight="1">
      <c r="B20" s="866">
        <f>スクールカレンダー!AB29</f>
        <v>17</v>
      </c>
      <c r="C20" s="867" t="str">
        <f>スクールカレンダー!AC29</f>
        <v>日</v>
      </c>
      <c r="D20" s="1637" t="str">
        <f>IF(スクールカレンダー!AD29="","",スクールカレンダー!AD29)</f>
        <v/>
      </c>
      <c r="E20" s="1638"/>
      <c r="F20" s="1638"/>
      <c r="G20" s="1638"/>
      <c r="H20" s="1638"/>
      <c r="I20" s="1638"/>
      <c r="J20" s="1638"/>
      <c r="K20" s="1638"/>
      <c r="L20" s="1638"/>
      <c r="M20" s="1638"/>
      <c r="N20" s="1638"/>
      <c r="O20" s="1638"/>
      <c r="P20" s="1639"/>
      <c r="Q20" s="851"/>
      <c r="R20" s="852"/>
      <c r="S20" s="853"/>
      <c r="T20" s="853"/>
      <c r="U20" s="853"/>
      <c r="V20" s="853"/>
      <c r="W20" s="854"/>
      <c r="X20" s="852"/>
      <c r="Y20" s="853"/>
      <c r="Z20" s="853"/>
      <c r="AA20" s="853"/>
      <c r="AB20" s="853"/>
      <c r="AC20" s="854"/>
      <c r="AD20" s="852"/>
      <c r="AE20" s="853"/>
      <c r="AF20" s="853"/>
      <c r="AG20" s="853"/>
      <c r="AH20" s="853"/>
      <c r="AI20" s="854"/>
      <c r="AJ20" s="852"/>
      <c r="AK20" s="853"/>
      <c r="AL20" s="853"/>
      <c r="AM20" s="853"/>
      <c r="AN20" s="853"/>
      <c r="AO20" s="854"/>
      <c r="AP20" s="852"/>
      <c r="AQ20" s="853"/>
      <c r="AR20" s="853"/>
      <c r="AS20" s="854"/>
      <c r="AT20" s="1489"/>
      <c r="AU20" s="1489"/>
      <c r="AV20" s="1489"/>
      <c r="AW20" s="1489"/>
      <c r="AX20" s="1489"/>
      <c r="AY20" s="1490"/>
      <c r="AZ20" s="114"/>
    </row>
    <row r="21" spans="2:52" ht="12" customHeight="1">
      <c r="B21" s="866">
        <f>スクールカレンダー!AB30</f>
        <v>18</v>
      </c>
      <c r="C21" s="867" t="str">
        <f>スクールカレンダー!AC30</f>
        <v>月</v>
      </c>
      <c r="D21" s="1637" t="str">
        <f>IF(スクールカレンダー!AD30="","",スクールカレンダー!AD30)</f>
        <v>職員会議⑭（年度末反省）</v>
      </c>
      <c r="E21" s="1638"/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9"/>
      <c r="Q21" s="851"/>
      <c r="R21" s="852"/>
      <c r="S21" s="853"/>
      <c r="T21" s="853"/>
      <c r="U21" s="853"/>
      <c r="V21" s="853"/>
      <c r="W21" s="854"/>
      <c r="X21" s="852"/>
      <c r="Y21" s="853"/>
      <c r="Z21" s="853"/>
      <c r="AA21" s="853"/>
      <c r="AB21" s="853"/>
      <c r="AC21" s="854"/>
      <c r="AD21" s="852"/>
      <c r="AE21" s="853"/>
      <c r="AF21" s="853"/>
      <c r="AG21" s="853"/>
      <c r="AH21" s="853"/>
      <c r="AI21" s="854"/>
      <c r="AJ21" s="852"/>
      <c r="AK21" s="853"/>
      <c r="AL21" s="853"/>
      <c r="AM21" s="853"/>
      <c r="AN21" s="853"/>
      <c r="AO21" s="854"/>
      <c r="AP21" s="852"/>
      <c r="AQ21" s="853"/>
      <c r="AR21" s="853"/>
      <c r="AS21" s="854"/>
      <c r="AT21" s="1489"/>
      <c r="AU21" s="1489"/>
      <c r="AV21" s="1489"/>
      <c r="AW21" s="1489"/>
      <c r="AX21" s="1489"/>
      <c r="AY21" s="1490"/>
      <c r="AZ21" s="114"/>
    </row>
    <row r="22" spans="2:52" ht="12" customHeight="1">
      <c r="B22" s="397">
        <f>スクールカレンダー!AB31</f>
        <v>19</v>
      </c>
      <c r="C22" s="399" t="str">
        <f>スクールカレンダー!AC31</f>
        <v>火</v>
      </c>
      <c r="D22" s="1640" t="str">
        <f>IF(スクールカレンダー!AD31="","",スクールカレンダー!AD31)</f>
        <v>３学期始業式
安全点検日</v>
      </c>
      <c r="E22" s="1641"/>
      <c r="F22" s="1641"/>
      <c r="G22" s="1641"/>
      <c r="H22" s="1641"/>
      <c r="I22" s="1641"/>
      <c r="J22" s="1641"/>
      <c r="K22" s="1641"/>
      <c r="L22" s="1641"/>
      <c r="M22" s="1641"/>
      <c r="N22" s="1641"/>
      <c r="O22" s="1641"/>
      <c r="P22" s="1642"/>
      <c r="Q22" s="512" t="s">
        <v>23</v>
      </c>
      <c r="R22" s="513" t="s">
        <v>62</v>
      </c>
      <c r="S22" s="514" t="s">
        <v>563</v>
      </c>
      <c r="T22" s="514" t="s">
        <v>62</v>
      </c>
      <c r="U22" s="514" t="s">
        <v>62</v>
      </c>
      <c r="V22" s="514" t="s">
        <v>62</v>
      </c>
      <c r="W22" s="518"/>
      <c r="X22" s="513">
        <v>4.5</v>
      </c>
      <c r="Y22" s="514">
        <v>4.5</v>
      </c>
      <c r="Z22" s="514">
        <v>4.5</v>
      </c>
      <c r="AA22" s="514">
        <v>4.5</v>
      </c>
      <c r="AB22" s="514">
        <v>4.5</v>
      </c>
      <c r="AC22" s="515">
        <v>4.5</v>
      </c>
      <c r="AD22" s="513">
        <v>0.5</v>
      </c>
      <c r="AE22" s="514">
        <v>0.5</v>
      </c>
      <c r="AF22" s="514">
        <v>0.5</v>
      </c>
      <c r="AG22" s="514">
        <v>0.5</v>
      </c>
      <c r="AH22" s="514">
        <v>0.5</v>
      </c>
      <c r="AI22" s="515">
        <v>0.5</v>
      </c>
      <c r="AJ22" s="387"/>
      <c r="AK22" s="127"/>
      <c r="AL22" s="127"/>
      <c r="AM22" s="127"/>
      <c r="AN22" s="127"/>
      <c r="AO22" s="389"/>
      <c r="AP22" s="387"/>
      <c r="AQ22" s="127"/>
      <c r="AR22" s="127"/>
      <c r="AS22" s="389"/>
      <c r="AT22" s="1423" t="s">
        <v>587</v>
      </c>
      <c r="AU22" s="1424"/>
      <c r="AV22" s="1424"/>
      <c r="AW22" s="1424"/>
      <c r="AX22" s="1424"/>
      <c r="AY22" s="1425"/>
      <c r="AZ22" s="114"/>
    </row>
    <row r="23" spans="2:52" ht="12" customHeight="1">
      <c r="B23" s="510">
        <f>スクールカレンダー!AB32</f>
        <v>20</v>
      </c>
      <c r="C23" s="525" t="str">
        <f>スクールカレンダー!AC32</f>
        <v>水</v>
      </c>
      <c r="D23" s="1625" t="str">
        <f>IF(スクールカレンダー!AD32="","",スクールカレンダー!AD32)</f>
        <v>職員会議⑮（年度末反省）</v>
      </c>
      <c r="E23" s="1626"/>
      <c r="F23" s="1626"/>
      <c r="G23" s="1626"/>
      <c r="H23" s="1626"/>
      <c r="I23" s="1626"/>
      <c r="J23" s="1626"/>
      <c r="K23" s="1626"/>
      <c r="L23" s="1626"/>
      <c r="M23" s="1626"/>
      <c r="N23" s="1626"/>
      <c r="O23" s="1626"/>
      <c r="P23" s="1627"/>
      <c r="Q23" s="512" t="s">
        <v>23</v>
      </c>
      <c r="R23" s="513" t="s">
        <v>62</v>
      </c>
      <c r="S23" s="514" t="s">
        <v>62</v>
      </c>
      <c r="T23" s="514" t="s">
        <v>62</v>
      </c>
      <c r="U23" s="514" t="s">
        <v>62</v>
      </c>
      <c r="V23" s="514" t="s">
        <v>62</v>
      </c>
      <c r="W23" s="518"/>
      <c r="X23" s="513">
        <v>5</v>
      </c>
      <c r="Y23" s="514">
        <v>5</v>
      </c>
      <c r="Z23" s="514">
        <v>5</v>
      </c>
      <c r="AA23" s="514">
        <v>5</v>
      </c>
      <c r="AB23" s="514">
        <v>5</v>
      </c>
      <c r="AC23" s="515">
        <v>5</v>
      </c>
      <c r="AD23" s="513"/>
      <c r="AE23" s="514"/>
      <c r="AF23" s="514"/>
      <c r="AG23" s="514"/>
      <c r="AH23" s="514"/>
      <c r="AI23" s="515"/>
      <c r="AJ23" s="513"/>
      <c r="AK23" s="514"/>
      <c r="AL23" s="514"/>
      <c r="AM23" s="514"/>
      <c r="AN23" s="514"/>
      <c r="AO23" s="515"/>
      <c r="AP23" s="513"/>
      <c r="AQ23" s="514"/>
      <c r="AR23" s="514"/>
      <c r="AS23" s="515"/>
      <c r="AT23" s="1400"/>
      <c r="AU23" s="1401"/>
      <c r="AV23" s="1401"/>
      <c r="AW23" s="1401"/>
      <c r="AX23" s="1401"/>
      <c r="AY23" s="1402"/>
      <c r="AZ23" s="114"/>
    </row>
    <row r="24" spans="2:52" ht="12" customHeight="1">
      <c r="B24" s="510">
        <f>スクールカレンダー!AB33</f>
        <v>21</v>
      </c>
      <c r="C24" s="525" t="str">
        <f>スクールカレンダー!AC33</f>
        <v>木</v>
      </c>
      <c r="D24" s="1865" t="str">
        <f>IF(スクールカレンダー!AD33="","",スクールカレンダー!AD33)</f>
        <v>委員会後⑤
冬休み作品展（~２９日）
副読本編集委員会</v>
      </c>
      <c r="E24" s="1866"/>
      <c r="F24" s="1866"/>
      <c r="G24" s="1866"/>
      <c r="H24" s="1866"/>
      <c r="I24" s="1866"/>
      <c r="J24" s="1866"/>
      <c r="K24" s="1866"/>
      <c r="L24" s="1866"/>
      <c r="M24" s="1866"/>
      <c r="N24" s="1866"/>
      <c r="O24" s="1866"/>
      <c r="P24" s="1867"/>
      <c r="Q24" s="512" t="s">
        <v>23</v>
      </c>
      <c r="R24" s="513" t="s">
        <v>62</v>
      </c>
      <c r="S24" s="514" t="s">
        <v>62</v>
      </c>
      <c r="T24" s="514" t="s">
        <v>62</v>
      </c>
      <c r="U24" s="514" t="s">
        <v>62</v>
      </c>
      <c r="V24" s="514" t="s">
        <v>62</v>
      </c>
      <c r="W24" s="515" t="s">
        <v>413</v>
      </c>
      <c r="X24" s="513">
        <v>5</v>
      </c>
      <c r="Y24" s="514">
        <v>5</v>
      </c>
      <c r="Z24" s="514">
        <v>5</v>
      </c>
      <c r="AA24" s="514">
        <v>5</v>
      </c>
      <c r="AB24" s="514">
        <v>5</v>
      </c>
      <c r="AC24" s="515">
        <v>5</v>
      </c>
      <c r="AD24" s="513"/>
      <c r="AE24" s="514"/>
      <c r="AF24" s="514"/>
      <c r="AG24" s="514"/>
      <c r="AH24" s="514"/>
      <c r="AI24" s="515"/>
      <c r="AJ24" s="513"/>
      <c r="AK24" s="514"/>
      <c r="AL24" s="514"/>
      <c r="AM24" s="514">
        <v>1</v>
      </c>
      <c r="AN24" s="514">
        <v>1</v>
      </c>
      <c r="AO24" s="515">
        <v>1</v>
      </c>
      <c r="AP24" s="513"/>
      <c r="AQ24" s="514"/>
      <c r="AR24" s="514"/>
      <c r="AS24" s="515"/>
      <c r="AT24" s="744"/>
      <c r="AU24" s="744"/>
      <c r="AV24" s="744"/>
      <c r="AW24" s="744"/>
      <c r="AX24" s="744"/>
      <c r="AY24" s="745"/>
      <c r="AZ24" s="114"/>
    </row>
    <row r="25" spans="2:52" ht="12" customHeight="1">
      <c r="B25" s="510">
        <f>スクールカレンダー!AB34</f>
        <v>22</v>
      </c>
      <c r="C25" s="525" t="str">
        <f>スクールカレンダー!AC34</f>
        <v>金</v>
      </c>
      <c r="D25" s="1625" t="str">
        <f>IF(スクールカレンダー!AD34="","",スクールカレンダー!AD34)</f>
        <v>スキー学習</v>
      </c>
      <c r="E25" s="1626"/>
      <c r="F25" s="1626"/>
      <c r="G25" s="1626"/>
      <c r="H25" s="1626"/>
      <c r="I25" s="1626"/>
      <c r="J25" s="1626"/>
      <c r="K25" s="1626"/>
      <c r="L25" s="1626"/>
      <c r="M25" s="1626"/>
      <c r="N25" s="1626"/>
      <c r="O25" s="1626"/>
      <c r="P25" s="1627"/>
      <c r="Q25" s="516"/>
      <c r="R25" s="513" t="s">
        <v>62</v>
      </c>
      <c r="S25" s="514" t="s">
        <v>422</v>
      </c>
      <c r="T25" s="514" t="s">
        <v>62</v>
      </c>
      <c r="U25" s="514" t="s">
        <v>62</v>
      </c>
      <c r="V25" s="514" t="s">
        <v>62</v>
      </c>
      <c r="W25" s="518"/>
      <c r="X25" s="513">
        <v>5</v>
      </c>
      <c r="Y25" s="514">
        <v>5</v>
      </c>
      <c r="Z25" s="514">
        <v>5</v>
      </c>
      <c r="AA25" s="514">
        <v>5</v>
      </c>
      <c r="AB25" s="514">
        <v>5</v>
      </c>
      <c r="AC25" s="515">
        <v>5</v>
      </c>
      <c r="AD25" s="513"/>
      <c r="AE25" s="514"/>
      <c r="AF25" s="514"/>
      <c r="AG25" s="514"/>
      <c r="AH25" s="514"/>
      <c r="AI25" s="515"/>
      <c r="AJ25" s="513"/>
      <c r="AK25" s="514"/>
      <c r="AL25" s="514"/>
      <c r="AM25" s="514"/>
      <c r="AN25" s="514"/>
      <c r="AO25" s="515"/>
      <c r="AP25" s="513"/>
      <c r="AQ25" s="514"/>
      <c r="AR25" s="514"/>
      <c r="AS25" s="515"/>
      <c r="AT25" s="744"/>
      <c r="AU25" s="744"/>
      <c r="AV25" s="744"/>
      <c r="AW25" s="744"/>
      <c r="AX25" s="744"/>
      <c r="AY25" s="745"/>
      <c r="AZ25" s="114"/>
    </row>
    <row r="26" spans="2:52" ht="12" customHeight="1">
      <c r="B26" s="866">
        <f>スクールカレンダー!AB35</f>
        <v>23</v>
      </c>
      <c r="C26" s="867" t="str">
        <f>スクールカレンダー!AC35</f>
        <v>土</v>
      </c>
      <c r="D26" s="1637" t="str">
        <f>IF(スクールカレンダー!AD35="","",スクールカレンダー!AD35)</f>
        <v/>
      </c>
      <c r="E26" s="1638"/>
      <c r="F26" s="1638"/>
      <c r="G26" s="1638"/>
      <c r="H26" s="1638"/>
      <c r="I26" s="1638"/>
      <c r="J26" s="1638"/>
      <c r="K26" s="1638"/>
      <c r="L26" s="1638"/>
      <c r="M26" s="1638"/>
      <c r="N26" s="1638"/>
      <c r="O26" s="1638"/>
      <c r="P26" s="1639"/>
      <c r="Q26" s="851"/>
      <c r="R26" s="852"/>
      <c r="S26" s="853"/>
      <c r="T26" s="853"/>
      <c r="U26" s="853"/>
      <c r="V26" s="853"/>
      <c r="W26" s="854"/>
      <c r="X26" s="852"/>
      <c r="Y26" s="853"/>
      <c r="Z26" s="853"/>
      <c r="AA26" s="853"/>
      <c r="AB26" s="853"/>
      <c r="AC26" s="854"/>
      <c r="AD26" s="852"/>
      <c r="AE26" s="853"/>
      <c r="AF26" s="853"/>
      <c r="AG26" s="853"/>
      <c r="AH26" s="853"/>
      <c r="AI26" s="854"/>
      <c r="AJ26" s="852"/>
      <c r="AK26" s="853"/>
      <c r="AL26" s="853"/>
      <c r="AM26" s="853"/>
      <c r="AN26" s="853"/>
      <c r="AO26" s="854"/>
      <c r="AP26" s="852"/>
      <c r="AQ26" s="853"/>
      <c r="AR26" s="853"/>
      <c r="AS26" s="854"/>
      <c r="AT26" s="1489"/>
      <c r="AU26" s="1489"/>
      <c r="AV26" s="1489"/>
      <c r="AW26" s="1489"/>
      <c r="AX26" s="1489"/>
      <c r="AY26" s="1490"/>
      <c r="AZ26" s="114"/>
    </row>
    <row r="27" spans="2:52" ht="12" customHeight="1">
      <c r="B27" s="866">
        <f>スクールカレンダー!AB36</f>
        <v>24</v>
      </c>
      <c r="C27" s="867" t="str">
        <f>スクールカレンダー!AC36</f>
        <v>日</v>
      </c>
      <c r="D27" s="1637" t="str">
        <f>IF(スクールカレンダー!AD36="","",スクールカレンダー!AD36)</f>
        <v/>
      </c>
      <c r="E27" s="1638"/>
      <c r="F27" s="1638"/>
      <c r="G27" s="1638"/>
      <c r="H27" s="1638"/>
      <c r="I27" s="1638"/>
      <c r="J27" s="1638"/>
      <c r="K27" s="1638"/>
      <c r="L27" s="1638"/>
      <c r="M27" s="1638"/>
      <c r="N27" s="1638"/>
      <c r="O27" s="1638"/>
      <c r="P27" s="1639"/>
      <c r="Q27" s="851"/>
      <c r="R27" s="852"/>
      <c r="S27" s="853"/>
      <c r="T27" s="853"/>
      <c r="U27" s="853"/>
      <c r="V27" s="853"/>
      <c r="W27" s="854"/>
      <c r="X27" s="852"/>
      <c r="Y27" s="853"/>
      <c r="Z27" s="853"/>
      <c r="AA27" s="853"/>
      <c r="AB27" s="853"/>
      <c r="AC27" s="854"/>
      <c r="AD27" s="852"/>
      <c r="AE27" s="853"/>
      <c r="AF27" s="853"/>
      <c r="AG27" s="853"/>
      <c r="AH27" s="853"/>
      <c r="AI27" s="854"/>
      <c r="AJ27" s="852"/>
      <c r="AK27" s="853"/>
      <c r="AL27" s="853"/>
      <c r="AM27" s="853"/>
      <c r="AN27" s="853"/>
      <c r="AO27" s="854"/>
      <c r="AP27" s="852"/>
      <c r="AQ27" s="853"/>
      <c r="AR27" s="853"/>
      <c r="AS27" s="854"/>
      <c r="AT27" s="1489"/>
      <c r="AU27" s="1489"/>
      <c r="AV27" s="1489"/>
      <c r="AW27" s="1489"/>
      <c r="AX27" s="1489"/>
      <c r="AY27" s="1490"/>
      <c r="AZ27" s="114"/>
    </row>
    <row r="28" spans="2:52" ht="12" customHeight="1">
      <c r="B28" s="397">
        <f>スクールカレンダー!AB37</f>
        <v>25</v>
      </c>
      <c r="C28" s="399" t="str">
        <f>スクールカレンダー!AC37</f>
        <v>月</v>
      </c>
      <c r="D28" s="1640" t="str">
        <f>IF(スクールカレンダー!AD37="","",スクールカレンダー!AD37)</f>
        <v>職員会議⑯（新年度方針）〈特別日課〉</v>
      </c>
      <c r="E28" s="1641"/>
      <c r="F28" s="1641"/>
      <c r="G28" s="1641"/>
      <c r="H28" s="1641"/>
      <c r="I28" s="1641"/>
      <c r="J28" s="1641"/>
      <c r="K28" s="1641"/>
      <c r="L28" s="1641"/>
      <c r="M28" s="1641"/>
      <c r="N28" s="1641"/>
      <c r="O28" s="1641"/>
      <c r="P28" s="1642"/>
      <c r="Q28" s="385" t="s">
        <v>423</v>
      </c>
      <c r="R28" s="387" t="s">
        <v>422</v>
      </c>
      <c r="S28" s="127" t="s">
        <v>422</v>
      </c>
      <c r="T28" s="127" t="s">
        <v>422</v>
      </c>
      <c r="U28" s="127" t="s">
        <v>422</v>
      </c>
      <c r="V28" s="127" t="s">
        <v>422</v>
      </c>
      <c r="W28" s="127" t="s">
        <v>422</v>
      </c>
      <c r="X28" s="387">
        <v>5</v>
      </c>
      <c r="Y28" s="127">
        <v>5</v>
      </c>
      <c r="Z28" s="127">
        <v>6</v>
      </c>
      <c r="AA28" s="127">
        <v>6</v>
      </c>
      <c r="AB28" s="127">
        <v>6</v>
      </c>
      <c r="AC28" s="127">
        <v>6</v>
      </c>
      <c r="AD28" s="387"/>
      <c r="AE28" s="127"/>
      <c r="AF28" s="127"/>
      <c r="AG28" s="127"/>
      <c r="AH28" s="127"/>
      <c r="AI28" s="389"/>
      <c r="AJ28" s="387"/>
      <c r="AK28" s="127"/>
      <c r="AL28" s="127"/>
      <c r="AM28" s="127"/>
      <c r="AN28" s="127"/>
      <c r="AO28" s="389"/>
      <c r="AP28" s="387"/>
      <c r="AQ28" s="127"/>
      <c r="AR28" s="127"/>
      <c r="AS28" s="389"/>
      <c r="AT28" s="1492"/>
      <c r="AU28" s="1492"/>
      <c r="AV28" s="1492"/>
      <c r="AW28" s="1492"/>
      <c r="AX28" s="1492"/>
      <c r="AY28" s="1493"/>
      <c r="AZ28" s="114"/>
    </row>
    <row r="29" spans="2:52" ht="12" customHeight="1">
      <c r="B29" s="510">
        <f>スクールカレンダー!AB38</f>
        <v>26</v>
      </c>
      <c r="C29" s="525" t="str">
        <f>スクールカレンダー!AC38</f>
        <v>火</v>
      </c>
      <c r="D29" s="1625" t="str">
        <f>IF(スクールカレンダー!AD38="","",スクールカレンダー!AD38)</f>
        <v>歌朝会（8:10～）
本部交流学習</v>
      </c>
      <c r="E29" s="1626"/>
      <c r="F29" s="1626"/>
      <c r="G29" s="1626"/>
      <c r="H29" s="1626"/>
      <c r="I29" s="1626"/>
      <c r="J29" s="1626"/>
      <c r="K29" s="1626"/>
      <c r="L29" s="1626"/>
      <c r="M29" s="1626"/>
      <c r="N29" s="1626"/>
      <c r="O29" s="1626"/>
      <c r="P29" s="1627"/>
      <c r="Q29" s="512" t="s">
        <v>23</v>
      </c>
      <c r="R29" s="513" t="s">
        <v>62</v>
      </c>
      <c r="S29" s="514" t="s">
        <v>563</v>
      </c>
      <c r="T29" s="514" t="s">
        <v>62</v>
      </c>
      <c r="U29" s="514" t="s">
        <v>62</v>
      </c>
      <c r="V29" s="514" t="s">
        <v>62</v>
      </c>
      <c r="W29" s="515" t="s">
        <v>62</v>
      </c>
      <c r="X29" s="513">
        <v>4</v>
      </c>
      <c r="Y29" s="514">
        <v>4</v>
      </c>
      <c r="Z29" s="514">
        <v>4</v>
      </c>
      <c r="AA29" s="514">
        <v>5</v>
      </c>
      <c r="AB29" s="514">
        <v>5</v>
      </c>
      <c r="AC29" s="514">
        <v>5</v>
      </c>
      <c r="AD29" s="523">
        <v>1</v>
      </c>
      <c r="AE29" s="519">
        <v>1</v>
      </c>
      <c r="AF29" s="519">
        <v>1</v>
      </c>
      <c r="AG29" s="519">
        <v>1</v>
      </c>
      <c r="AH29" s="519">
        <v>1</v>
      </c>
      <c r="AI29" s="524">
        <v>1</v>
      </c>
      <c r="AJ29" s="513"/>
      <c r="AK29" s="514"/>
      <c r="AL29" s="514"/>
      <c r="AM29" s="514"/>
      <c r="AN29" s="514"/>
      <c r="AO29" s="515"/>
      <c r="AP29" s="513"/>
      <c r="AQ29" s="514"/>
      <c r="AR29" s="514"/>
      <c r="AS29" s="515"/>
      <c r="AT29" s="1400" t="s">
        <v>427</v>
      </c>
      <c r="AU29" s="1401"/>
      <c r="AV29" s="1401"/>
      <c r="AW29" s="1401"/>
      <c r="AX29" s="1401"/>
      <c r="AY29" s="1402"/>
      <c r="AZ29" s="114"/>
    </row>
    <row r="30" spans="2:52" ht="12" customHeight="1">
      <c r="B30" s="510">
        <f>スクールカレンダー!AB39</f>
        <v>27</v>
      </c>
      <c r="C30" s="525" t="str">
        <f>スクールカレンダー!AC39</f>
        <v>水</v>
      </c>
      <c r="D30" s="1625" t="str">
        <f>IF(スクールカレンダー!AD39="","",スクールカレンダー!AD39)</f>
        <v>研修⑰　　学力テスト　　　　　　　　　　
チャレンジタイム
学校運営協議会③</v>
      </c>
      <c r="E30" s="1626"/>
      <c r="F30" s="1626"/>
      <c r="G30" s="1626"/>
      <c r="H30" s="1626"/>
      <c r="I30" s="1626"/>
      <c r="J30" s="1626"/>
      <c r="K30" s="1626"/>
      <c r="L30" s="1626"/>
      <c r="M30" s="1626"/>
      <c r="N30" s="1626"/>
      <c r="O30" s="1626"/>
      <c r="P30" s="1627"/>
      <c r="Q30" s="522" t="s">
        <v>23</v>
      </c>
      <c r="R30" s="523" t="s">
        <v>62</v>
      </c>
      <c r="S30" s="519" t="s">
        <v>421</v>
      </c>
      <c r="T30" s="519" t="s">
        <v>62</v>
      </c>
      <c r="U30" s="519" t="s">
        <v>62</v>
      </c>
      <c r="V30" s="519" t="s">
        <v>62</v>
      </c>
      <c r="W30" s="518"/>
      <c r="X30" s="523">
        <v>5</v>
      </c>
      <c r="Y30" s="519">
        <v>5</v>
      </c>
      <c r="Z30" s="519">
        <v>5</v>
      </c>
      <c r="AA30" s="519">
        <v>5</v>
      </c>
      <c r="AB30" s="519">
        <v>5</v>
      </c>
      <c r="AC30" s="524">
        <v>5</v>
      </c>
      <c r="AD30" s="523"/>
      <c r="AE30" s="519"/>
      <c r="AF30" s="519"/>
      <c r="AG30" s="519"/>
      <c r="AH30" s="519"/>
      <c r="AI30" s="524"/>
      <c r="AJ30" s="523"/>
      <c r="AK30" s="519"/>
      <c r="AL30" s="519"/>
      <c r="AM30" s="519"/>
      <c r="AN30" s="519"/>
      <c r="AO30" s="524"/>
      <c r="AP30" s="523"/>
      <c r="AQ30" s="519"/>
      <c r="AR30" s="519"/>
      <c r="AS30" s="524"/>
      <c r="AT30" s="1400"/>
      <c r="AU30" s="1401"/>
      <c r="AV30" s="1401"/>
      <c r="AW30" s="1401"/>
      <c r="AX30" s="1401"/>
      <c r="AY30" s="1402"/>
      <c r="AZ30" s="114"/>
    </row>
    <row r="31" spans="2:52" ht="12" customHeight="1">
      <c r="B31" s="510">
        <f>スクールカレンダー!AB40</f>
        <v>28</v>
      </c>
      <c r="C31" s="525" t="str">
        <f>スクールカレンダー!AC40</f>
        <v>木</v>
      </c>
      <c r="D31" s="1625" t="str">
        <f>IF(スクールカレンダー!AD40="","",スクールカレンダー!AD40)</f>
        <v>小中高連携協議会</v>
      </c>
      <c r="E31" s="1626"/>
      <c r="F31" s="1626"/>
      <c r="G31" s="1626"/>
      <c r="H31" s="1626"/>
      <c r="I31" s="1626"/>
      <c r="J31" s="1626"/>
      <c r="K31" s="1626"/>
      <c r="L31" s="1626"/>
      <c r="M31" s="1626"/>
      <c r="N31" s="1626"/>
      <c r="O31" s="1626"/>
      <c r="P31" s="1627"/>
      <c r="Q31" s="512" t="s">
        <v>23</v>
      </c>
      <c r="R31" s="513" t="s">
        <v>62</v>
      </c>
      <c r="S31" s="514" t="s">
        <v>62</v>
      </c>
      <c r="T31" s="514" t="s">
        <v>62</v>
      </c>
      <c r="U31" s="514" t="s">
        <v>62</v>
      </c>
      <c r="V31" s="514" t="s">
        <v>62</v>
      </c>
      <c r="W31" s="515" t="s">
        <v>62</v>
      </c>
      <c r="X31" s="513">
        <v>5</v>
      </c>
      <c r="Y31" s="514">
        <v>5</v>
      </c>
      <c r="Z31" s="514">
        <v>5</v>
      </c>
      <c r="AA31" s="514">
        <v>6</v>
      </c>
      <c r="AB31" s="514">
        <v>6</v>
      </c>
      <c r="AC31" s="514">
        <v>6</v>
      </c>
      <c r="AD31" s="513"/>
      <c r="AE31" s="514"/>
      <c r="AF31" s="514"/>
      <c r="AG31" s="514"/>
      <c r="AH31" s="514"/>
      <c r="AI31" s="515"/>
      <c r="AJ31" s="513"/>
      <c r="AK31" s="514"/>
      <c r="AL31" s="514"/>
      <c r="AM31" s="514"/>
      <c r="AN31" s="514"/>
      <c r="AO31" s="515"/>
      <c r="AP31" s="513"/>
      <c r="AQ31" s="514"/>
      <c r="AR31" s="514"/>
      <c r="AS31" s="515"/>
      <c r="AT31" s="1858"/>
      <c r="AU31" s="1858"/>
      <c r="AV31" s="1858"/>
      <c r="AW31" s="1858"/>
      <c r="AX31" s="1858"/>
      <c r="AY31" s="1859"/>
      <c r="AZ31" s="114"/>
    </row>
    <row r="32" spans="2:52" ht="12" customHeight="1">
      <c r="B32" s="510">
        <f>スクールカレンダー!AB41</f>
        <v>29</v>
      </c>
      <c r="C32" s="525" t="str">
        <f>スクールカレンダー!AC41</f>
        <v>金</v>
      </c>
      <c r="D32" s="1625" t="str">
        <f>IF(スクールカレンダー!AD41="","",スクールカレンダー!AD41)</f>
        <v xml:space="preserve">スキー学習
</v>
      </c>
      <c r="E32" s="1626"/>
      <c r="F32" s="1626"/>
      <c r="G32" s="1626"/>
      <c r="H32" s="1626"/>
      <c r="I32" s="1626"/>
      <c r="J32" s="1626"/>
      <c r="K32" s="1626"/>
      <c r="L32" s="1626"/>
      <c r="M32" s="1626"/>
      <c r="N32" s="1626"/>
      <c r="O32" s="1626"/>
      <c r="P32" s="1627"/>
      <c r="Q32" s="516"/>
      <c r="R32" s="513" t="s">
        <v>62</v>
      </c>
      <c r="S32" s="514" t="s">
        <v>62</v>
      </c>
      <c r="T32" s="514" t="s">
        <v>62</v>
      </c>
      <c r="U32" s="514" t="s">
        <v>62</v>
      </c>
      <c r="V32" s="514" t="s">
        <v>62</v>
      </c>
      <c r="W32" s="518"/>
      <c r="X32" s="513">
        <v>5</v>
      </c>
      <c r="Y32" s="514">
        <v>5</v>
      </c>
      <c r="Z32" s="514">
        <v>5</v>
      </c>
      <c r="AA32" s="514">
        <v>5</v>
      </c>
      <c r="AB32" s="514">
        <v>5</v>
      </c>
      <c r="AC32" s="514">
        <v>5</v>
      </c>
      <c r="AD32" s="513"/>
      <c r="AE32" s="514"/>
      <c r="AF32" s="514"/>
      <c r="AG32" s="514"/>
      <c r="AH32" s="514"/>
      <c r="AI32" s="515"/>
      <c r="AJ32" s="513"/>
      <c r="AK32" s="514"/>
      <c r="AL32" s="514"/>
      <c r="AM32" s="514"/>
      <c r="AN32" s="514"/>
      <c r="AO32" s="515"/>
      <c r="AP32" s="513"/>
      <c r="AQ32" s="514"/>
      <c r="AR32" s="514"/>
      <c r="AS32" s="515"/>
      <c r="AT32" s="1871"/>
      <c r="AU32" s="1871"/>
      <c r="AV32" s="1871"/>
      <c r="AW32" s="1871"/>
      <c r="AX32" s="1871"/>
      <c r="AY32" s="1872"/>
      <c r="AZ32" s="114"/>
    </row>
    <row r="33" spans="2:79" ht="12" customHeight="1">
      <c r="B33" s="866">
        <f>スクールカレンダー!AB42</f>
        <v>30</v>
      </c>
      <c r="C33" s="867" t="str">
        <f>スクールカレンダー!AC42</f>
        <v>土</v>
      </c>
      <c r="D33" s="1637" t="str">
        <f>IF(スクールカレンダー!AD42="","",スクールカレンダー!AD42)</f>
        <v/>
      </c>
      <c r="E33" s="1638"/>
      <c r="F33" s="1638"/>
      <c r="G33" s="1638"/>
      <c r="H33" s="1638"/>
      <c r="I33" s="1638"/>
      <c r="J33" s="1638"/>
      <c r="K33" s="1638"/>
      <c r="L33" s="1638"/>
      <c r="M33" s="1638"/>
      <c r="N33" s="1638"/>
      <c r="O33" s="1638"/>
      <c r="P33" s="1639"/>
      <c r="Q33" s="914"/>
      <c r="R33" s="852"/>
      <c r="S33" s="853"/>
      <c r="T33" s="853"/>
      <c r="U33" s="853"/>
      <c r="V33" s="853"/>
      <c r="W33" s="854"/>
      <c r="X33" s="852"/>
      <c r="Y33" s="853"/>
      <c r="Z33" s="853"/>
      <c r="AA33" s="853"/>
      <c r="AB33" s="853"/>
      <c r="AC33" s="854"/>
      <c r="AD33" s="909"/>
      <c r="AE33" s="910"/>
      <c r="AF33" s="910"/>
      <c r="AG33" s="910"/>
      <c r="AH33" s="910"/>
      <c r="AI33" s="911"/>
      <c r="AJ33" s="909"/>
      <c r="AK33" s="910"/>
      <c r="AL33" s="910"/>
      <c r="AM33" s="910"/>
      <c r="AN33" s="910"/>
      <c r="AO33" s="911"/>
      <c r="AP33" s="909"/>
      <c r="AQ33" s="910"/>
      <c r="AR33" s="910"/>
      <c r="AS33" s="911"/>
      <c r="AT33" s="917"/>
      <c r="AU33" s="917"/>
      <c r="AV33" s="917"/>
      <c r="AW33" s="917"/>
      <c r="AX33" s="917"/>
      <c r="AY33" s="918"/>
      <c r="AZ33" s="114"/>
    </row>
    <row r="34" spans="2:79" ht="12" customHeight="1" thickBot="1">
      <c r="B34" s="876">
        <f>スクールカレンダー!AB43</f>
        <v>31</v>
      </c>
      <c r="C34" s="891" t="str">
        <f>スクールカレンダー!AC43</f>
        <v>日</v>
      </c>
      <c r="D34" s="1637" t="str">
        <f>IF(スクールカレンダー!AD43="","",スクールカレンダー!AD43)</f>
        <v/>
      </c>
      <c r="E34" s="1638"/>
      <c r="F34" s="1638"/>
      <c r="G34" s="1638"/>
      <c r="H34" s="1638"/>
      <c r="I34" s="1638"/>
      <c r="J34" s="1638"/>
      <c r="K34" s="1638"/>
      <c r="L34" s="1638"/>
      <c r="M34" s="1638"/>
      <c r="N34" s="1638"/>
      <c r="O34" s="1638"/>
      <c r="P34" s="1639"/>
      <c r="Q34" s="914"/>
      <c r="R34" s="909"/>
      <c r="S34" s="910"/>
      <c r="T34" s="910"/>
      <c r="U34" s="910"/>
      <c r="V34" s="910"/>
      <c r="W34" s="911"/>
      <c r="X34" s="909"/>
      <c r="Y34" s="910"/>
      <c r="Z34" s="910"/>
      <c r="AA34" s="910"/>
      <c r="AB34" s="910"/>
      <c r="AC34" s="911"/>
      <c r="AD34" s="909"/>
      <c r="AE34" s="910"/>
      <c r="AF34" s="910"/>
      <c r="AG34" s="910"/>
      <c r="AH34" s="910"/>
      <c r="AI34" s="911"/>
      <c r="AJ34" s="909"/>
      <c r="AK34" s="910"/>
      <c r="AL34" s="910"/>
      <c r="AM34" s="910"/>
      <c r="AN34" s="910"/>
      <c r="AO34" s="911"/>
      <c r="AP34" s="909"/>
      <c r="AQ34" s="910"/>
      <c r="AR34" s="910"/>
      <c r="AS34" s="911"/>
      <c r="AT34" s="1873"/>
      <c r="AU34" s="1874"/>
      <c r="AV34" s="1874"/>
      <c r="AW34" s="1874"/>
      <c r="AX34" s="1874"/>
      <c r="AY34" s="1875"/>
      <c r="AZ34" s="114"/>
    </row>
    <row r="35" spans="2:79" ht="12" customHeight="1" thickBot="1">
      <c r="B35" s="1247" t="s">
        <v>24</v>
      </c>
      <c r="C35" s="1246"/>
      <c r="D35" s="1868"/>
      <c r="E35" s="1869"/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70"/>
      <c r="Q35" s="391">
        <f>COUNTIF(Q4:Q34,"◎")</f>
        <v>7</v>
      </c>
      <c r="R35" s="1816" t="s">
        <v>34</v>
      </c>
      <c r="S35" s="1817"/>
      <c r="T35" s="1817"/>
      <c r="U35" s="1817"/>
      <c r="V35" s="1817"/>
      <c r="W35" s="1818"/>
      <c r="X35" s="599">
        <f t="shared" ref="X35:AS35" si="0">SUM(X4:X34)</f>
        <v>43.5</v>
      </c>
      <c r="Y35" s="600">
        <f t="shared" si="0"/>
        <v>43.5</v>
      </c>
      <c r="Z35" s="600">
        <f t="shared" si="0"/>
        <v>44.5</v>
      </c>
      <c r="AA35" s="600">
        <f t="shared" si="0"/>
        <v>46.5</v>
      </c>
      <c r="AB35" s="600">
        <f t="shared" si="0"/>
        <v>46.5</v>
      </c>
      <c r="AC35" s="601">
        <f t="shared" si="0"/>
        <v>46.5</v>
      </c>
      <c r="AD35" s="599">
        <f t="shared" si="0"/>
        <v>1.5</v>
      </c>
      <c r="AE35" s="600">
        <f t="shared" si="0"/>
        <v>1.5</v>
      </c>
      <c r="AF35" s="600">
        <f t="shared" si="0"/>
        <v>1.5</v>
      </c>
      <c r="AG35" s="600">
        <f t="shared" si="0"/>
        <v>1.5</v>
      </c>
      <c r="AH35" s="600">
        <f t="shared" si="0"/>
        <v>1.5</v>
      </c>
      <c r="AI35" s="601">
        <f t="shared" si="0"/>
        <v>1.5</v>
      </c>
      <c r="AJ35" s="599">
        <f t="shared" si="0"/>
        <v>0</v>
      </c>
      <c r="AK35" s="600">
        <f t="shared" si="0"/>
        <v>0</v>
      </c>
      <c r="AL35" s="600">
        <f t="shared" si="0"/>
        <v>0</v>
      </c>
      <c r="AM35" s="600">
        <f t="shared" si="0"/>
        <v>1</v>
      </c>
      <c r="AN35" s="600">
        <f t="shared" si="0"/>
        <v>1</v>
      </c>
      <c r="AO35" s="601">
        <f t="shared" si="0"/>
        <v>1</v>
      </c>
      <c r="AP35" s="599">
        <f t="shared" si="0"/>
        <v>0</v>
      </c>
      <c r="AQ35" s="600">
        <f t="shared" si="0"/>
        <v>0</v>
      </c>
      <c r="AR35" s="600">
        <f t="shared" si="0"/>
        <v>0</v>
      </c>
      <c r="AS35" s="601">
        <f t="shared" si="0"/>
        <v>0</v>
      </c>
      <c r="AT35" s="1792"/>
      <c r="AU35" s="1792"/>
      <c r="AV35" s="1792"/>
      <c r="AW35" s="1792"/>
      <c r="AX35" s="1792"/>
      <c r="AY35" s="1793"/>
      <c r="AZ35" s="116"/>
      <c r="BA35" s="602"/>
      <c r="BB35" s="602"/>
      <c r="BC35" s="602"/>
      <c r="BD35" s="602"/>
      <c r="BE35" s="602"/>
      <c r="BF35" s="602"/>
      <c r="BG35" s="602"/>
      <c r="BH35" s="602"/>
      <c r="BI35" s="602"/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</row>
    <row r="36" spans="2:79" ht="12" customHeight="1"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602"/>
    </row>
    <row r="37" spans="2:79" s="615" customFormat="1" ht="12" customHeight="1">
      <c r="B37" s="1801"/>
      <c r="C37" s="1802"/>
      <c r="D37" s="1802"/>
      <c r="E37" s="1803"/>
      <c r="F37" s="604" t="s">
        <v>8</v>
      </c>
      <c r="G37" s="605" t="s">
        <v>9</v>
      </c>
      <c r="H37" s="605" t="s">
        <v>10</v>
      </c>
      <c r="I37" s="605" t="s">
        <v>11</v>
      </c>
      <c r="J37" s="605" t="s">
        <v>12</v>
      </c>
      <c r="K37" s="606" t="s">
        <v>13</v>
      </c>
      <c r="L37" s="607"/>
      <c r="M37" s="604" t="s">
        <v>8</v>
      </c>
      <c r="N37" s="605" t="s">
        <v>9</v>
      </c>
      <c r="O37" s="605" t="s">
        <v>10</v>
      </c>
      <c r="P37" s="605" t="s">
        <v>11</v>
      </c>
      <c r="Q37" s="605" t="s">
        <v>12</v>
      </c>
      <c r="R37" s="606" t="s">
        <v>13</v>
      </c>
      <c r="S37" s="607"/>
      <c r="T37" s="604" t="s">
        <v>8</v>
      </c>
      <c r="U37" s="605" t="s">
        <v>9</v>
      </c>
      <c r="V37" s="605" t="s">
        <v>10</v>
      </c>
      <c r="W37" s="605" t="s">
        <v>11</v>
      </c>
      <c r="X37" s="605" t="s">
        <v>12</v>
      </c>
      <c r="Y37" s="606" t="s">
        <v>13</v>
      </c>
      <c r="Z37" s="608"/>
      <c r="AA37" s="1819"/>
      <c r="AB37" s="1820"/>
      <c r="AC37" s="1821"/>
      <c r="AD37" s="1836" t="s">
        <v>51</v>
      </c>
      <c r="AE37" s="1837"/>
      <c r="AF37" s="1837"/>
      <c r="AG37" s="1837"/>
      <c r="AH37" s="1837"/>
      <c r="AI37" s="1837"/>
      <c r="AJ37" s="1837"/>
      <c r="AK37" s="1837"/>
      <c r="AL37" s="1838"/>
      <c r="AM37" s="1839" t="s">
        <v>44</v>
      </c>
      <c r="AN37" s="1821"/>
      <c r="AO37" s="1834" t="s">
        <v>45</v>
      </c>
      <c r="AP37" s="1836" t="s">
        <v>156</v>
      </c>
      <c r="AQ37" s="1840"/>
      <c r="AR37" s="1840"/>
      <c r="AS37" s="1841"/>
      <c r="AT37" s="1834" t="s">
        <v>49</v>
      </c>
      <c r="AU37" s="1834" t="s">
        <v>278</v>
      </c>
      <c r="AV37" s="1834" t="s">
        <v>44</v>
      </c>
      <c r="AW37" s="1839" t="s">
        <v>25</v>
      </c>
      <c r="AX37" s="1821"/>
      <c r="AY37" s="1834" t="s">
        <v>50</v>
      </c>
    </row>
    <row r="38" spans="2:79" s="615" customFormat="1" ht="12" customHeight="1">
      <c r="B38" s="1804" t="s">
        <v>52</v>
      </c>
      <c r="C38" s="1805"/>
      <c r="D38" s="1805"/>
      <c r="E38" s="1806"/>
      <c r="F38" s="1150">
        <v>9</v>
      </c>
      <c r="G38" s="1151">
        <v>9</v>
      </c>
      <c r="H38" s="1151">
        <v>9</v>
      </c>
      <c r="I38" s="1151">
        <v>9</v>
      </c>
      <c r="J38" s="1151">
        <v>9</v>
      </c>
      <c r="K38" s="1152">
        <v>9</v>
      </c>
      <c r="L38" s="619"/>
      <c r="M38" s="616">
        <f>F38</f>
        <v>9</v>
      </c>
      <c r="N38" s="617">
        <f t="shared" ref="N38:R46" si="1">G38</f>
        <v>9</v>
      </c>
      <c r="O38" s="617">
        <f t="shared" si="1"/>
        <v>9</v>
      </c>
      <c r="P38" s="617">
        <f t="shared" si="1"/>
        <v>9</v>
      </c>
      <c r="Q38" s="617">
        <f t="shared" si="1"/>
        <v>9</v>
      </c>
      <c r="R38" s="618">
        <f t="shared" si="1"/>
        <v>9</v>
      </c>
      <c r="S38" s="619"/>
      <c r="T38" s="616">
        <f>'１２月'!T38+'１月'!F38</f>
        <v>178</v>
      </c>
      <c r="U38" s="617">
        <f>'１２月'!U38+'１月'!G38</f>
        <v>178</v>
      </c>
      <c r="V38" s="617">
        <f>'１２月'!V38+'１月'!H38</f>
        <v>178</v>
      </c>
      <c r="W38" s="617">
        <f>'１２月'!W38+'１月'!I38</f>
        <v>178</v>
      </c>
      <c r="X38" s="617">
        <f>'１２月'!X38+'１月'!J38</f>
        <v>178</v>
      </c>
      <c r="Y38" s="618">
        <f>'１２月'!Y38+'１月'!K38</f>
        <v>178</v>
      </c>
      <c r="Z38" s="620"/>
      <c r="AA38" s="1822"/>
      <c r="AB38" s="1823"/>
      <c r="AC38" s="1824"/>
      <c r="AD38" s="621" t="s">
        <v>35</v>
      </c>
      <c r="AE38" s="622" t="s">
        <v>37</v>
      </c>
      <c r="AF38" s="622" t="s">
        <v>36</v>
      </c>
      <c r="AG38" s="622" t="s">
        <v>38</v>
      </c>
      <c r="AH38" s="622" t="s">
        <v>39</v>
      </c>
      <c r="AI38" s="622" t="s">
        <v>40</v>
      </c>
      <c r="AJ38" s="622" t="s">
        <v>41</v>
      </c>
      <c r="AK38" s="622" t="s">
        <v>42</v>
      </c>
      <c r="AL38" s="623" t="s">
        <v>43</v>
      </c>
      <c r="AM38" s="1822"/>
      <c r="AN38" s="1824"/>
      <c r="AO38" s="1835"/>
      <c r="AP38" s="621" t="s">
        <v>46</v>
      </c>
      <c r="AQ38" s="622" t="s">
        <v>48</v>
      </c>
      <c r="AR38" s="622" t="s">
        <v>47</v>
      </c>
      <c r="AS38" s="623" t="s">
        <v>140</v>
      </c>
      <c r="AT38" s="1835"/>
      <c r="AU38" s="1835"/>
      <c r="AV38" s="1835"/>
      <c r="AW38" s="1842"/>
      <c r="AX38" s="1824"/>
      <c r="AY38" s="1835"/>
    </row>
    <row r="39" spans="2:79" s="615" customFormat="1" ht="12" customHeight="1">
      <c r="B39" s="1798" t="s">
        <v>16</v>
      </c>
      <c r="C39" s="1799"/>
      <c r="D39" s="1799"/>
      <c r="E39" s="1800"/>
      <c r="F39" s="625">
        <v>7</v>
      </c>
      <c r="G39" s="698">
        <v>7</v>
      </c>
      <c r="H39" s="626">
        <v>7</v>
      </c>
      <c r="I39" s="626">
        <v>7</v>
      </c>
      <c r="J39" s="626">
        <v>7</v>
      </c>
      <c r="K39" s="626">
        <v>7</v>
      </c>
      <c r="L39" s="628" t="s">
        <v>60</v>
      </c>
      <c r="M39" s="625">
        <f t="shared" ref="M39:M46" si="2">F39</f>
        <v>7</v>
      </c>
      <c r="N39" s="626">
        <f t="shared" si="1"/>
        <v>7</v>
      </c>
      <c r="O39" s="626">
        <f t="shared" si="1"/>
        <v>7</v>
      </c>
      <c r="P39" s="626">
        <f t="shared" si="1"/>
        <v>7</v>
      </c>
      <c r="Q39" s="626">
        <f t="shared" si="1"/>
        <v>7</v>
      </c>
      <c r="R39" s="627">
        <f t="shared" si="1"/>
        <v>7</v>
      </c>
      <c r="S39" s="628" t="s">
        <v>14</v>
      </c>
      <c r="T39" s="625">
        <f>'１２月'!T39+'１月'!F39</f>
        <v>158</v>
      </c>
      <c r="U39" s="626">
        <f>'１２月'!U39+'１月'!G39</f>
        <v>163</v>
      </c>
      <c r="V39" s="626">
        <f>'１２月'!V39+'１月'!H39</f>
        <v>163</v>
      </c>
      <c r="W39" s="626">
        <f>'１２月'!W39+'１月'!I39</f>
        <v>163</v>
      </c>
      <c r="X39" s="626">
        <f>'１２月'!X39+'１月'!J39</f>
        <v>163</v>
      </c>
      <c r="Y39" s="627">
        <f>'１２月'!Y39+'１月'!K39</f>
        <v>158</v>
      </c>
      <c r="Z39" s="620"/>
      <c r="AA39" s="1807" t="s">
        <v>153</v>
      </c>
      <c r="AB39" s="1523" t="s">
        <v>59</v>
      </c>
      <c r="AC39" s="1524"/>
      <c r="AD39" s="609"/>
      <c r="AE39" s="610"/>
      <c r="AF39" s="610"/>
      <c r="AG39" s="610"/>
      <c r="AH39" s="610"/>
      <c r="AI39" s="610"/>
      <c r="AJ39" s="610"/>
      <c r="AK39" s="610"/>
      <c r="AL39" s="611"/>
      <c r="AM39" s="1827"/>
      <c r="AN39" s="1524"/>
      <c r="AO39" s="612"/>
      <c r="AP39" s="609"/>
      <c r="AQ39" s="610"/>
      <c r="AR39" s="610"/>
      <c r="AS39" s="611"/>
      <c r="AT39" s="612"/>
      <c r="AU39" s="612"/>
      <c r="AV39" s="612"/>
      <c r="AW39" s="1827"/>
      <c r="AX39" s="1524"/>
      <c r="AY39" s="612"/>
    </row>
    <row r="40" spans="2:79" s="615" customFormat="1" ht="12" customHeight="1">
      <c r="B40" s="1798"/>
      <c r="C40" s="1799"/>
      <c r="D40" s="1799"/>
      <c r="E40" s="1800"/>
      <c r="F40" s="625"/>
      <c r="G40" s="626"/>
      <c r="H40" s="626"/>
      <c r="I40" s="626"/>
      <c r="J40" s="626"/>
      <c r="K40" s="627"/>
      <c r="L40" s="628" t="s">
        <v>22</v>
      </c>
      <c r="M40" s="625"/>
      <c r="N40" s="626"/>
      <c r="O40" s="626"/>
      <c r="P40" s="626"/>
      <c r="Q40" s="626"/>
      <c r="R40" s="627"/>
      <c r="S40" s="628"/>
      <c r="T40" s="625"/>
      <c r="U40" s="626"/>
      <c r="V40" s="626"/>
      <c r="W40" s="626"/>
      <c r="X40" s="626"/>
      <c r="Y40" s="627"/>
      <c r="Z40" s="620"/>
      <c r="AA40" s="1808"/>
      <c r="AB40" s="1565" t="s">
        <v>141</v>
      </c>
      <c r="AC40" s="1566"/>
      <c r="AD40" s="625"/>
      <c r="AE40" s="626"/>
      <c r="AF40" s="626"/>
      <c r="AG40" s="626"/>
      <c r="AH40" s="626"/>
      <c r="AI40" s="626"/>
      <c r="AJ40" s="626"/>
      <c r="AK40" s="626"/>
      <c r="AL40" s="627"/>
      <c r="AM40" s="1825"/>
      <c r="AN40" s="1566"/>
      <c r="AO40" s="628"/>
      <c r="AP40" s="625"/>
      <c r="AQ40" s="626"/>
      <c r="AR40" s="626"/>
      <c r="AS40" s="627"/>
      <c r="AT40" s="628"/>
      <c r="AU40" s="628"/>
      <c r="AV40" s="628"/>
      <c r="AW40" s="1825"/>
      <c r="AX40" s="1566"/>
      <c r="AY40" s="628"/>
    </row>
    <row r="41" spans="2:79" s="615" customFormat="1" ht="12" customHeight="1">
      <c r="B41" s="1798" t="s">
        <v>5</v>
      </c>
      <c r="C41" s="1799"/>
      <c r="D41" s="1799"/>
      <c r="E41" s="1800"/>
      <c r="F41" s="625">
        <f t="shared" ref="F41:K41" si="3">F42+F43+F44+F45+F46</f>
        <v>45</v>
      </c>
      <c r="G41" s="626">
        <f t="shared" si="3"/>
        <v>45</v>
      </c>
      <c r="H41" s="626">
        <f t="shared" si="3"/>
        <v>46</v>
      </c>
      <c r="I41" s="626">
        <f t="shared" si="3"/>
        <v>49</v>
      </c>
      <c r="J41" s="626">
        <f t="shared" si="3"/>
        <v>49</v>
      </c>
      <c r="K41" s="627">
        <f t="shared" si="3"/>
        <v>49</v>
      </c>
      <c r="L41" s="628" t="s">
        <v>54</v>
      </c>
      <c r="M41" s="625">
        <f t="shared" si="2"/>
        <v>45</v>
      </c>
      <c r="N41" s="626">
        <f t="shared" si="1"/>
        <v>45</v>
      </c>
      <c r="O41" s="626">
        <f t="shared" si="1"/>
        <v>46</v>
      </c>
      <c r="P41" s="626">
        <f t="shared" si="1"/>
        <v>49</v>
      </c>
      <c r="Q41" s="626">
        <f t="shared" si="1"/>
        <v>49</v>
      </c>
      <c r="R41" s="627">
        <f t="shared" si="1"/>
        <v>49</v>
      </c>
      <c r="S41" s="628"/>
      <c r="T41" s="625">
        <f>'１２月'!T41+'１月'!F41</f>
        <v>844</v>
      </c>
      <c r="U41" s="626">
        <f>'１２月'!U41+'１月'!G41</f>
        <v>880</v>
      </c>
      <c r="V41" s="626">
        <f>'１２月'!V41+'１月'!H41</f>
        <v>925</v>
      </c>
      <c r="W41" s="626">
        <f>'１２月'!W41+'１月'!I41</f>
        <v>991</v>
      </c>
      <c r="X41" s="626">
        <f>'１２月'!X41+'１月'!J41</f>
        <v>992</v>
      </c>
      <c r="Y41" s="627">
        <f>'１２月'!Y41+'１月'!K41</f>
        <v>993</v>
      </c>
      <c r="Z41" s="629"/>
      <c r="AA41" s="1809"/>
      <c r="AB41" s="1525" t="s">
        <v>142</v>
      </c>
      <c r="AC41" s="1526"/>
      <c r="AD41" s="630"/>
      <c r="AE41" s="631"/>
      <c r="AF41" s="631"/>
      <c r="AG41" s="631"/>
      <c r="AH41" s="631"/>
      <c r="AI41" s="631"/>
      <c r="AJ41" s="631"/>
      <c r="AK41" s="631"/>
      <c r="AL41" s="632"/>
      <c r="AM41" s="1826"/>
      <c r="AN41" s="1526"/>
      <c r="AO41" s="633"/>
      <c r="AP41" s="630"/>
      <c r="AQ41" s="631"/>
      <c r="AR41" s="631"/>
      <c r="AS41" s="632"/>
      <c r="AT41" s="633"/>
      <c r="AU41" s="633"/>
      <c r="AV41" s="633"/>
      <c r="AW41" s="1826"/>
      <c r="AX41" s="1526"/>
      <c r="AY41" s="633"/>
    </row>
    <row r="42" spans="2:79" s="615" customFormat="1" ht="12" customHeight="1">
      <c r="B42" s="1813" t="s">
        <v>244</v>
      </c>
      <c r="C42" s="1814"/>
      <c r="D42" s="1814"/>
      <c r="E42" s="1815"/>
      <c r="F42" s="625">
        <f t="shared" ref="F42:K42" si="4">X35</f>
        <v>43.5</v>
      </c>
      <c r="G42" s="626">
        <f t="shared" si="4"/>
        <v>43.5</v>
      </c>
      <c r="H42" s="626">
        <f t="shared" si="4"/>
        <v>44.5</v>
      </c>
      <c r="I42" s="626">
        <f t="shared" si="4"/>
        <v>46.5</v>
      </c>
      <c r="J42" s="626">
        <f t="shared" si="4"/>
        <v>46.5</v>
      </c>
      <c r="K42" s="627">
        <f t="shared" si="4"/>
        <v>46.5</v>
      </c>
      <c r="L42" s="628" t="s">
        <v>14</v>
      </c>
      <c r="M42" s="625">
        <f t="shared" si="2"/>
        <v>43.5</v>
      </c>
      <c r="N42" s="626">
        <f t="shared" si="1"/>
        <v>43.5</v>
      </c>
      <c r="O42" s="626">
        <f t="shared" si="1"/>
        <v>44.5</v>
      </c>
      <c r="P42" s="626">
        <f t="shared" si="1"/>
        <v>46.5</v>
      </c>
      <c r="Q42" s="626">
        <f t="shared" si="1"/>
        <v>46.5</v>
      </c>
      <c r="R42" s="627">
        <f t="shared" si="1"/>
        <v>46.5</v>
      </c>
      <c r="S42" s="628" t="s">
        <v>15</v>
      </c>
      <c r="T42" s="625">
        <f>'１２月'!T42+'１月'!F42</f>
        <v>800.5</v>
      </c>
      <c r="U42" s="626">
        <f>'１２月'!U42+'１月'!G42</f>
        <v>838.5</v>
      </c>
      <c r="V42" s="626">
        <f>'１２月'!V42+'１月'!H42</f>
        <v>883.5</v>
      </c>
      <c r="W42" s="626">
        <f>'１２月'!W42+'１月'!I42</f>
        <v>922.5</v>
      </c>
      <c r="X42" s="626">
        <f>'１２月'!X42+'１月'!J42</f>
        <v>915.5</v>
      </c>
      <c r="Y42" s="627">
        <f>'１２月'!Y42+'１月'!K42</f>
        <v>906.5</v>
      </c>
      <c r="Z42" s="629"/>
      <c r="AA42" s="1807" t="s">
        <v>130</v>
      </c>
      <c r="AB42" s="1523" t="s">
        <v>59</v>
      </c>
      <c r="AC42" s="1524"/>
      <c r="AD42" s="609"/>
      <c r="AE42" s="610"/>
      <c r="AF42" s="610"/>
      <c r="AG42" s="610"/>
      <c r="AH42" s="610"/>
      <c r="AI42" s="610"/>
      <c r="AJ42" s="610"/>
      <c r="AK42" s="610"/>
      <c r="AL42" s="611"/>
      <c r="AM42" s="1827"/>
      <c r="AN42" s="1524"/>
      <c r="AO42" s="612"/>
      <c r="AP42" s="609"/>
      <c r="AQ42" s="610"/>
      <c r="AR42" s="610"/>
      <c r="AS42" s="611"/>
      <c r="AT42" s="612"/>
      <c r="AU42" s="612"/>
      <c r="AV42" s="612"/>
      <c r="AW42" s="1827"/>
      <c r="AX42" s="1524"/>
      <c r="AY42" s="612"/>
    </row>
    <row r="43" spans="2:79" s="615" customFormat="1" ht="12" customHeight="1">
      <c r="B43" s="1798" t="s">
        <v>3</v>
      </c>
      <c r="C43" s="1799"/>
      <c r="D43" s="1799"/>
      <c r="E43" s="1800"/>
      <c r="F43" s="625">
        <f t="shared" ref="F43:K43" si="5">AD35</f>
        <v>1.5</v>
      </c>
      <c r="G43" s="626">
        <f t="shared" si="5"/>
        <v>1.5</v>
      </c>
      <c r="H43" s="626">
        <f t="shared" si="5"/>
        <v>1.5</v>
      </c>
      <c r="I43" s="626">
        <f t="shared" si="5"/>
        <v>1.5</v>
      </c>
      <c r="J43" s="626">
        <f t="shared" si="5"/>
        <v>1.5</v>
      </c>
      <c r="K43" s="627">
        <f t="shared" si="5"/>
        <v>1.5</v>
      </c>
      <c r="L43" s="628" t="s">
        <v>15</v>
      </c>
      <c r="M43" s="625">
        <f t="shared" si="2"/>
        <v>1.5</v>
      </c>
      <c r="N43" s="626">
        <f t="shared" si="1"/>
        <v>1.5</v>
      </c>
      <c r="O43" s="626">
        <f t="shared" si="1"/>
        <v>1.5</v>
      </c>
      <c r="P43" s="626">
        <f t="shared" si="1"/>
        <v>1.5</v>
      </c>
      <c r="Q43" s="626">
        <f t="shared" si="1"/>
        <v>1.5</v>
      </c>
      <c r="R43" s="627">
        <f t="shared" si="1"/>
        <v>1.5</v>
      </c>
      <c r="S43" s="628"/>
      <c r="T43" s="625">
        <f>'１２月'!T43+'１月'!F43</f>
        <v>43.5</v>
      </c>
      <c r="U43" s="626">
        <f>'１２月'!U43+'１月'!G43</f>
        <v>41.5</v>
      </c>
      <c r="V43" s="626">
        <f>'１２月'!V43+'１月'!H43</f>
        <v>39.5</v>
      </c>
      <c r="W43" s="626">
        <f>'１２月'!W43+'１月'!I43</f>
        <v>42.5</v>
      </c>
      <c r="X43" s="626">
        <f>'１２月'!X43+'１月'!J43</f>
        <v>50.5</v>
      </c>
      <c r="Y43" s="627">
        <f>'１２月'!Y43+'１月'!K43</f>
        <v>60.5</v>
      </c>
      <c r="Z43" s="629"/>
      <c r="AA43" s="1808"/>
      <c r="AB43" s="1565" t="s">
        <v>141</v>
      </c>
      <c r="AC43" s="1566"/>
      <c r="AD43" s="625"/>
      <c r="AE43" s="626"/>
      <c r="AF43" s="626"/>
      <c r="AG43" s="626"/>
      <c r="AH43" s="626"/>
      <c r="AI43" s="626"/>
      <c r="AJ43" s="626"/>
      <c r="AK43" s="626"/>
      <c r="AL43" s="627"/>
      <c r="AM43" s="1825"/>
      <c r="AN43" s="1566"/>
      <c r="AO43" s="628"/>
      <c r="AP43" s="625"/>
      <c r="AQ43" s="626"/>
      <c r="AR43" s="626"/>
      <c r="AS43" s="627"/>
      <c r="AT43" s="628"/>
      <c r="AU43" s="628"/>
      <c r="AV43" s="628"/>
      <c r="AW43" s="1825"/>
      <c r="AX43" s="1566"/>
      <c r="AY43" s="628"/>
    </row>
    <row r="44" spans="2:79" s="615" customFormat="1" ht="12" customHeight="1">
      <c r="B44" s="1798"/>
      <c r="C44" s="1799"/>
      <c r="D44" s="1799"/>
      <c r="E44" s="1800"/>
      <c r="F44" s="625"/>
      <c r="G44" s="626"/>
      <c r="H44" s="626"/>
      <c r="I44" s="626"/>
      <c r="J44" s="626"/>
      <c r="K44" s="627"/>
      <c r="L44" s="628"/>
      <c r="M44" s="625"/>
      <c r="N44" s="626"/>
      <c r="O44" s="626"/>
      <c r="P44" s="626"/>
      <c r="Q44" s="626"/>
      <c r="R44" s="627"/>
      <c r="S44" s="628"/>
      <c r="T44" s="625"/>
      <c r="U44" s="626"/>
      <c r="V44" s="626"/>
      <c r="W44" s="626"/>
      <c r="X44" s="626"/>
      <c r="Y44" s="627"/>
      <c r="Z44" s="629"/>
      <c r="AA44" s="1809"/>
      <c r="AB44" s="1525" t="s">
        <v>142</v>
      </c>
      <c r="AC44" s="1526"/>
      <c r="AD44" s="630"/>
      <c r="AE44" s="631"/>
      <c r="AF44" s="631"/>
      <c r="AG44" s="631"/>
      <c r="AH44" s="631"/>
      <c r="AI44" s="631"/>
      <c r="AJ44" s="631"/>
      <c r="AK44" s="631"/>
      <c r="AL44" s="632"/>
      <c r="AM44" s="1826"/>
      <c r="AN44" s="1526"/>
      <c r="AO44" s="633"/>
      <c r="AP44" s="630"/>
      <c r="AQ44" s="631"/>
      <c r="AR44" s="631"/>
      <c r="AS44" s="632"/>
      <c r="AT44" s="633"/>
      <c r="AU44" s="633"/>
      <c r="AV44" s="633"/>
      <c r="AW44" s="1830"/>
      <c r="AX44" s="1831"/>
      <c r="AY44" s="636"/>
    </row>
    <row r="45" spans="2:79" s="615" customFormat="1" ht="12" customHeight="1">
      <c r="B45" s="1810" t="s">
        <v>53</v>
      </c>
      <c r="C45" s="1811"/>
      <c r="D45" s="1811"/>
      <c r="E45" s="1812"/>
      <c r="F45" s="625">
        <f t="shared" ref="F45:K45" si="6">AJ35</f>
        <v>0</v>
      </c>
      <c r="G45" s="626">
        <f t="shared" si="6"/>
        <v>0</v>
      </c>
      <c r="H45" s="626">
        <f t="shared" si="6"/>
        <v>0</v>
      </c>
      <c r="I45" s="626">
        <f t="shared" si="6"/>
        <v>1</v>
      </c>
      <c r="J45" s="626">
        <f t="shared" si="6"/>
        <v>1</v>
      </c>
      <c r="K45" s="627">
        <f t="shared" si="6"/>
        <v>1</v>
      </c>
      <c r="L45" s="628"/>
      <c r="M45" s="625">
        <f t="shared" si="2"/>
        <v>0</v>
      </c>
      <c r="N45" s="626">
        <f t="shared" si="1"/>
        <v>0</v>
      </c>
      <c r="O45" s="626">
        <f t="shared" si="1"/>
        <v>0</v>
      </c>
      <c r="P45" s="626">
        <f t="shared" si="1"/>
        <v>1</v>
      </c>
      <c r="Q45" s="626">
        <f t="shared" si="1"/>
        <v>1</v>
      </c>
      <c r="R45" s="627">
        <f t="shared" si="1"/>
        <v>1</v>
      </c>
      <c r="S45" s="628"/>
      <c r="T45" s="625">
        <f>'１２月'!T45+'１月'!F45</f>
        <v>0</v>
      </c>
      <c r="U45" s="626">
        <f>'１２月'!U45+'１月'!G45</f>
        <v>0</v>
      </c>
      <c r="V45" s="626">
        <f>'１２月'!V45+'１月'!H45</f>
        <v>2</v>
      </c>
      <c r="W45" s="626">
        <f>'１２月'!W45+'１月'!I45</f>
        <v>19</v>
      </c>
      <c r="X45" s="626">
        <f>'１２月'!X45+'１月'!J45</f>
        <v>19</v>
      </c>
      <c r="Y45" s="627">
        <f>'１２月'!Y45+'１月'!K45</f>
        <v>19</v>
      </c>
      <c r="Z45" s="629"/>
      <c r="AA45" s="1807" t="s">
        <v>144</v>
      </c>
      <c r="AB45" s="1523" t="s">
        <v>59</v>
      </c>
      <c r="AC45" s="1524"/>
      <c r="AD45" s="637"/>
      <c r="AE45" s="613"/>
      <c r="AF45" s="613"/>
      <c r="AG45" s="613"/>
      <c r="AH45" s="613"/>
      <c r="AI45" s="613"/>
      <c r="AJ45" s="613"/>
      <c r="AK45" s="613"/>
      <c r="AL45" s="614"/>
      <c r="AM45" s="1828"/>
      <c r="AN45" s="1829"/>
      <c r="AO45" s="638"/>
      <c r="AP45" s="637"/>
      <c r="AQ45" s="613"/>
      <c r="AR45" s="613"/>
      <c r="AS45" s="614"/>
      <c r="AT45" s="638"/>
      <c r="AU45" s="638"/>
      <c r="AV45" s="638"/>
      <c r="AW45" s="1828"/>
      <c r="AX45" s="1829"/>
      <c r="AY45" s="638"/>
    </row>
    <row r="46" spans="2:79" s="615" customFormat="1" ht="12" customHeight="1">
      <c r="B46" s="1798" t="s">
        <v>4</v>
      </c>
      <c r="C46" s="1799"/>
      <c r="D46" s="1799"/>
      <c r="E46" s="1800"/>
      <c r="F46" s="625">
        <v>0</v>
      </c>
      <c r="G46" s="626">
        <v>0</v>
      </c>
      <c r="H46" s="626">
        <f>AP35</f>
        <v>0</v>
      </c>
      <c r="I46" s="626">
        <f>AQ35</f>
        <v>0</v>
      </c>
      <c r="J46" s="626">
        <f>AR35</f>
        <v>0</v>
      </c>
      <c r="K46" s="627">
        <f>AS35</f>
        <v>0</v>
      </c>
      <c r="L46" s="628"/>
      <c r="M46" s="625">
        <f t="shared" si="2"/>
        <v>0</v>
      </c>
      <c r="N46" s="626">
        <f t="shared" si="1"/>
        <v>0</v>
      </c>
      <c r="O46" s="626">
        <f t="shared" si="1"/>
        <v>0</v>
      </c>
      <c r="P46" s="626">
        <f t="shared" si="1"/>
        <v>0</v>
      </c>
      <c r="Q46" s="626">
        <f t="shared" si="1"/>
        <v>0</v>
      </c>
      <c r="R46" s="627">
        <f t="shared" si="1"/>
        <v>0</v>
      </c>
      <c r="S46" s="628"/>
      <c r="T46" s="625">
        <f>'１２月'!T46+'１月'!F46</f>
        <v>0</v>
      </c>
      <c r="U46" s="626">
        <f>'１２月'!U46+'１月'!G46</f>
        <v>0</v>
      </c>
      <c r="V46" s="626">
        <f>'１２月'!V46+'１月'!H46</f>
        <v>0</v>
      </c>
      <c r="W46" s="626">
        <f>'１２月'!W46+'１月'!I46</f>
        <v>7</v>
      </c>
      <c r="X46" s="626">
        <f>'１２月'!X46+'１月'!J46</f>
        <v>7</v>
      </c>
      <c r="Y46" s="627">
        <f>'１２月'!Y46+'１月'!K46</f>
        <v>7</v>
      </c>
      <c r="Z46" s="639"/>
      <c r="AA46" s="1808"/>
      <c r="AB46" s="1565" t="s">
        <v>141</v>
      </c>
      <c r="AC46" s="1566"/>
      <c r="AD46" s="640"/>
      <c r="AE46" s="634"/>
      <c r="AF46" s="634"/>
      <c r="AG46" s="634"/>
      <c r="AH46" s="634"/>
      <c r="AI46" s="634"/>
      <c r="AJ46" s="634"/>
      <c r="AK46" s="634"/>
      <c r="AL46" s="635"/>
      <c r="AM46" s="1832"/>
      <c r="AN46" s="1833"/>
      <c r="AO46" s="641"/>
      <c r="AP46" s="640"/>
      <c r="AQ46" s="634"/>
      <c r="AR46" s="634"/>
      <c r="AS46" s="635"/>
      <c r="AT46" s="641"/>
      <c r="AU46" s="641"/>
      <c r="AV46" s="641"/>
      <c r="AW46" s="1832"/>
      <c r="AX46" s="1833"/>
      <c r="AY46" s="641"/>
    </row>
    <row r="47" spans="2:79" s="615" customFormat="1" ht="12" customHeight="1">
      <c r="B47" s="1429" t="s">
        <v>329</v>
      </c>
      <c r="C47" s="1430"/>
      <c r="D47" s="1430"/>
      <c r="E47" s="1431"/>
      <c r="F47" s="630"/>
      <c r="G47" s="631"/>
      <c r="H47" s="631"/>
      <c r="I47" s="631"/>
      <c r="J47" s="631"/>
      <c r="K47" s="632"/>
      <c r="L47" s="633"/>
      <c r="M47" s="630">
        <f t="shared" ref="M47:R47" si="7">F47</f>
        <v>0</v>
      </c>
      <c r="N47" s="631">
        <f t="shared" si="7"/>
        <v>0</v>
      </c>
      <c r="O47" s="631">
        <f t="shared" si="7"/>
        <v>0</v>
      </c>
      <c r="P47" s="631">
        <f t="shared" si="7"/>
        <v>0</v>
      </c>
      <c r="Q47" s="631">
        <f t="shared" si="7"/>
        <v>0</v>
      </c>
      <c r="R47" s="632">
        <f t="shared" si="7"/>
        <v>0</v>
      </c>
      <c r="S47" s="633"/>
      <c r="T47" s="630">
        <f>'１２月'!T47+'１月'!F47</f>
        <v>0</v>
      </c>
      <c r="U47" s="631">
        <f>'１２月'!U47+'１月'!G47</f>
        <v>0</v>
      </c>
      <c r="V47" s="631">
        <f>'１２月'!V47+'１月'!H47</f>
        <v>0</v>
      </c>
      <c r="W47" s="631">
        <f>'１２月'!W47+'１月'!I47</f>
        <v>0</v>
      </c>
      <c r="X47" s="631">
        <f>'１２月'!X47+'１月'!J47</f>
        <v>0</v>
      </c>
      <c r="Y47" s="632">
        <f>'１２月'!Y47+'１月'!K47</f>
        <v>0</v>
      </c>
      <c r="Z47" s="639"/>
      <c r="AA47" s="1809"/>
      <c r="AB47" s="1525" t="s">
        <v>142</v>
      </c>
      <c r="AC47" s="1526"/>
      <c r="AD47" s="642"/>
      <c r="AE47" s="643"/>
      <c r="AF47" s="643"/>
      <c r="AG47" s="643"/>
      <c r="AH47" s="643"/>
      <c r="AI47" s="643"/>
      <c r="AJ47" s="643"/>
      <c r="AK47" s="643"/>
      <c r="AL47" s="644"/>
      <c r="AM47" s="1830"/>
      <c r="AN47" s="1831"/>
      <c r="AO47" s="636"/>
      <c r="AP47" s="642"/>
      <c r="AQ47" s="643"/>
      <c r="AR47" s="643"/>
      <c r="AS47" s="644"/>
      <c r="AT47" s="636"/>
      <c r="AU47" s="636"/>
      <c r="AV47" s="636"/>
      <c r="AW47" s="1830"/>
      <c r="AX47" s="1831"/>
      <c r="AY47" s="636"/>
    </row>
    <row r="48" spans="2:79" ht="12" customHeight="1">
      <c r="B48" s="645"/>
      <c r="C48" s="645"/>
      <c r="D48" s="645"/>
      <c r="E48" s="645"/>
      <c r="F48" s="645"/>
      <c r="G48" s="645"/>
      <c r="H48" s="645"/>
      <c r="I48" s="645"/>
      <c r="J48" s="645"/>
      <c r="K48" s="646"/>
      <c r="L48" s="646"/>
      <c r="M48" s="646"/>
      <c r="N48" s="646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</row>
    <row r="49" spans="2:12" ht="12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2:12" ht="12" customHeight="1"/>
    <row r="51" spans="2:12" ht="12" customHeight="1"/>
    <row r="52" spans="2:12" ht="12" customHeight="1"/>
    <row r="53" spans="2:12" ht="12" customHeight="1"/>
    <row r="54" spans="2:12" ht="12" customHeight="1"/>
    <row r="55" spans="2:12" ht="12" customHeight="1"/>
    <row r="56" spans="2:12" ht="12" customHeight="1"/>
    <row r="57" spans="2:12" ht="12" customHeight="1"/>
    <row r="58" spans="2:12" ht="12" customHeight="1"/>
    <row r="59" spans="2:12" ht="12" customHeight="1"/>
  </sheetData>
  <mergeCells count="125">
    <mergeCell ref="AU37:AU38"/>
    <mergeCell ref="AV37:AV38"/>
    <mergeCell ref="AT37:AT38"/>
    <mergeCell ref="AW37:AX38"/>
    <mergeCell ref="AT31:AY31"/>
    <mergeCell ref="AT22:AY22"/>
    <mergeCell ref="AT23:AY23"/>
    <mergeCell ref="AT32:AY32"/>
    <mergeCell ref="AT34:AY34"/>
    <mergeCell ref="AT35:AY35"/>
    <mergeCell ref="AT26:AY26"/>
    <mergeCell ref="AT27:AY27"/>
    <mergeCell ref="AT28:AY28"/>
    <mergeCell ref="AT29:AY29"/>
    <mergeCell ref="AW46:AX46"/>
    <mergeCell ref="AW47:AX47"/>
    <mergeCell ref="AB43:AC43"/>
    <mergeCell ref="AM43:AN43"/>
    <mergeCell ref="AW43:AX43"/>
    <mergeCell ref="AB44:AC44"/>
    <mergeCell ref="AM44:AN44"/>
    <mergeCell ref="AW44:AX44"/>
    <mergeCell ref="AM45:AN45"/>
    <mergeCell ref="AW45:AX45"/>
    <mergeCell ref="AB46:AC46"/>
    <mergeCell ref="AM47:AN47"/>
    <mergeCell ref="AW42:AX42"/>
    <mergeCell ref="AP2:AS2"/>
    <mergeCell ref="AA37:AC38"/>
    <mergeCell ref="AD37:AL37"/>
    <mergeCell ref="AM37:AN38"/>
    <mergeCell ref="AO37:AO38"/>
    <mergeCell ref="AD2:AI2"/>
    <mergeCell ref="AJ2:AO2"/>
    <mergeCell ref="AM40:AN40"/>
    <mergeCell ref="AW39:AX39"/>
    <mergeCell ref="AP37:AS37"/>
    <mergeCell ref="AW40:AX40"/>
    <mergeCell ref="AM41:AN41"/>
    <mergeCell ref="AW41:AX41"/>
    <mergeCell ref="AT14:AY14"/>
    <mergeCell ref="AT15:AY15"/>
    <mergeCell ref="AT30:AY30"/>
    <mergeCell ref="AT16:AY16"/>
    <mergeCell ref="AT17:AY17"/>
    <mergeCell ref="AT18:AY18"/>
    <mergeCell ref="AT19:AY19"/>
    <mergeCell ref="AT20:AY20"/>
    <mergeCell ref="AT21:AY21"/>
    <mergeCell ref="AY37:AY38"/>
    <mergeCell ref="AM39:AN39"/>
    <mergeCell ref="B39:E39"/>
    <mergeCell ref="B46:E46"/>
    <mergeCell ref="B43:E43"/>
    <mergeCell ref="B42:E42"/>
    <mergeCell ref="D30:P30"/>
    <mergeCell ref="D29:P29"/>
    <mergeCell ref="B41:E41"/>
    <mergeCell ref="D34:P34"/>
    <mergeCell ref="D35:P35"/>
    <mergeCell ref="B40:E40"/>
    <mergeCell ref="AB39:AC39"/>
    <mergeCell ref="D32:P32"/>
    <mergeCell ref="D33:P33"/>
    <mergeCell ref="B35:C35"/>
    <mergeCell ref="R35:W35"/>
    <mergeCell ref="AB40:AC40"/>
    <mergeCell ref="B37:E37"/>
    <mergeCell ref="B38:E38"/>
    <mergeCell ref="AA39:AA41"/>
    <mergeCell ref="AB41:AC41"/>
    <mergeCell ref="D31:P31"/>
    <mergeCell ref="AM42:AN42"/>
    <mergeCell ref="AM46:AN46"/>
    <mergeCell ref="D18:P18"/>
    <mergeCell ref="D12:P12"/>
    <mergeCell ref="D13:P13"/>
    <mergeCell ref="B45:E45"/>
    <mergeCell ref="AA42:AA44"/>
    <mergeCell ref="AB42:AC42"/>
    <mergeCell ref="AA45:AA47"/>
    <mergeCell ref="AB45:AC45"/>
    <mergeCell ref="AB47:AC47"/>
    <mergeCell ref="B47:E47"/>
    <mergeCell ref="B44:E44"/>
    <mergeCell ref="D15:P15"/>
    <mergeCell ref="D28:P28"/>
    <mergeCell ref="D24:P24"/>
    <mergeCell ref="D25:P25"/>
    <mergeCell ref="D26:P26"/>
    <mergeCell ref="D27:P27"/>
    <mergeCell ref="D19:P19"/>
    <mergeCell ref="D20:P20"/>
    <mergeCell ref="D21:P21"/>
    <mergeCell ref="D22:P22"/>
    <mergeCell ref="D23:P23"/>
    <mergeCell ref="D16:P16"/>
    <mergeCell ref="D17:P17"/>
    <mergeCell ref="B1:AY1"/>
    <mergeCell ref="D7:P7"/>
    <mergeCell ref="D8:P8"/>
    <mergeCell ref="B2:B3"/>
    <mergeCell ref="C2:C3"/>
    <mergeCell ref="AT2:AY3"/>
    <mergeCell ref="AT4:AY4"/>
    <mergeCell ref="AT5:AY5"/>
    <mergeCell ref="AT6:AY6"/>
    <mergeCell ref="AT7:AY7"/>
    <mergeCell ref="AT8:AY8"/>
    <mergeCell ref="R2:W2"/>
    <mergeCell ref="Q2:Q3"/>
    <mergeCell ref="D2:P3"/>
    <mergeCell ref="X2:AC2"/>
    <mergeCell ref="D4:P4"/>
    <mergeCell ref="D5:P5"/>
    <mergeCell ref="D6:P6"/>
    <mergeCell ref="AT9:AY9"/>
    <mergeCell ref="AT10:AY10"/>
    <mergeCell ref="AT11:AY11"/>
    <mergeCell ref="AT12:AY12"/>
    <mergeCell ref="AT13:AY13"/>
    <mergeCell ref="D14:P14"/>
    <mergeCell ref="D9:P9"/>
    <mergeCell ref="D10:P10"/>
    <mergeCell ref="D11:P11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CA58"/>
  <sheetViews>
    <sheetView zoomScale="115" zoomScaleNormal="115" workbookViewId="0">
      <selection activeCell="L37" sqref="L37"/>
    </sheetView>
  </sheetViews>
  <sheetFormatPr defaultColWidth="9" defaultRowHeight="13.2"/>
  <cols>
    <col min="1" max="1" width="0.6640625" style="590" customWidth="1"/>
    <col min="2" max="51" width="2.6640625" style="590" customWidth="1"/>
    <col min="52" max="16384" width="9" style="590"/>
  </cols>
  <sheetData>
    <row r="1" spans="2:53" ht="20.100000000000001" customHeight="1" thickBot="1">
      <c r="B1" s="1321" t="s">
        <v>471</v>
      </c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  <c r="X1" s="1321"/>
      <c r="Y1" s="1321"/>
      <c r="Z1" s="1778"/>
      <c r="AA1" s="1778"/>
      <c r="AB1" s="1778"/>
      <c r="AC1" s="1778"/>
      <c r="AD1" s="1778"/>
      <c r="AE1" s="1778"/>
      <c r="AF1" s="1778"/>
      <c r="AG1" s="1778"/>
      <c r="AH1" s="1778"/>
      <c r="AI1" s="1778"/>
      <c r="AJ1" s="1778"/>
      <c r="AK1" s="1778"/>
      <c r="AL1" s="1778"/>
      <c r="AM1" s="1778"/>
      <c r="AN1" s="1778"/>
      <c r="AO1" s="1778"/>
      <c r="AP1" s="1778"/>
      <c r="AQ1" s="1778"/>
      <c r="AR1" s="1778"/>
      <c r="AS1" s="1778"/>
      <c r="AT1" s="1778"/>
      <c r="AU1" s="1778"/>
      <c r="AV1" s="1778"/>
      <c r="AW1" s="1778"/>
      <c r="AX1" s="1778"/>
      <c r="AY1" s="1778"/>
    </row>
    <row r="2" spans="2:53" s="591" customFormat="1" ht="12" customHeight="1">
      <c r="B2" s="1643" t="s">
        <v>1</v>
      </c>
      <c r="C2" s="1644" t="s">
        <v>2</v>
      </c>
      <c r="D2" s="1631" t="s">
        <v>6</v>
      </c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3"/>
      <c r="Q2" s="1779" t="s">
        <v>276</v>
      </c>
      <c r="R2" s="1631" t="s">
        <v>57</v>
      </c>
      <c r="S2" s="1648"/>
      <c r="T2" s="1648"/>
      <c r="U2" s="1648"/>
      <c r="V2" s="1648"/>
      <c r="W2" s="1649"/>
      <c r="X2" s="1631" t="s">
        <v>211</v>
      </c>
      <c r="Y2" s="1648"/>
      <c r="Z2" s="1648"/>
      <c r="AA2" s="1648"/>
      <c r="AB2" s="1648"/>
      <c r="AC2" s="1649"/>
      <c r="AD2" s="1631" t="s">
        <v>27</v>
      </c>
      <c r="AE2" s="1648"/>
      <c r="AF2" s="1648"/>
      <c r="AG2" s="1648"/>
      <c r="AH2" s="1648"/>
      <c r="AI2" s="1649"/>
      <c r="AJ2" s="1781" t="s">
        <v>139</v>
      </c>
      <c r="AK2" s="1782"/>
      <c r="AL2" s="1782"/>
      <c r="AM2" s="1782"/>
      <c r="AN2" s="1782"/>
      <c r="AO2" s="1783"/>
      <c r="AP2" s="1631" t="s">
        <v>140</v>
      </c>
      <c r="AQ2" s="1648"/>
      <c r="AR2" s="1648"/>
      <c r="AS2" s="1649"/>
      <c r="AT2" s="1784" t="s">
        <v>275</v>
      </c>
      <c r="AU2" s="1784"/>
      <c r="AV2" s="1784"/>
      <c r="AW2" s="1784"/>
      <c r="AX2" s="1784"/>
      <c r="AY2" s="1785"/>
      <c r="AZ2" s="1876"/>
      <c r="BA2" s="1877"/>
    </row>
    <row r="3" spans="2:53" s="591" customFormat="1" ht="12" customHeight="1" thickBot="1">
      <c r="B3" s="1634"/>
      <c r="C3" s="1645"/>
      <c r="D3" s="1634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6"/>
      <c r="Q3" s="1780"/>
      <c r="R3" s="592" t="s">
        <v>28</v>
      </c>
      <c r="S3" s="593" t="s">
        <v>29</v>
      </c>
      <c r="T3" s="593" t="s">
        <v>30</v>
      </c>
      <c r="U3" s="593" t="s">
        <v>31</v>
      </c>
      <c r="V3" s="593" t="s">
        <v>32</v>
      </c>
      <c r="W3" s="594" t="s">
        <v>33</v>
      </c>
      <c r="X3" s="592" t="s">
        <v>8</v>
      </c>
      <c r="Y3" s="593" t="s">
        <v>9</v>
      </c>
      <c r="Z3" s="593" t="s">
        <v>10</v>
      </c>
      <c r="AA3" s="593" t="s">
        <v>11</v>
      </c>
      <c r="AB3" s="593" t="s">
        <v>12</v>
      </c>
      <c r="AC3" s="594" t="s">
        <v>13</v>
      </c>
      <c r="AD3" s="592" t="s">
        <v>8</v>
      </c>
      <c r="AE3" s="593" t="s">
        <v>9</v>
      </c>
      <c r="AF3" s="593" t="s">
        <v>10</v>
      </c>
      <c r="AG3" s="593" t="s">
        <v>11</v>
      </c>
      <c r="AH3" s="593" t="s">
        <v>12</v>
      </c>
      <c r="AI3" s="594" t="s">
        <v>13</v>
      </c>
      <c r="AJ3" s="592" t="s">
        <v>8</v>
      </c>
      <c r="AK3" s="593" t="s">
        <v>9</v>
      </c>
      <c r="AL3" s="593" t="s">
        <v>10</v>
      </c>
      <c r="AM3" s="593" t="s">
        <v>11</v>
      </c>
      <c r="AN3" s="593" t="s">
        <v>12</v>
      </c>
      <c r="AO3" s="594" t="s">
        <v>13</v>
      </c>
      <c r="AP3" s="592"/>
      <c r="AQ3" s="593" t="s">
        <v>11</v>
      </c>
      <c r="AR3" s="593" t="s">
        <v>12</v>
      </c>
      <c r="AS3" s="594" t="s">
        <v>13</v>
      </c>
      <c r="AT3" s="1786"/>
      <c r="AU3" s="1786"/>
      <c r="AV3" s="1786"/>
      <c r="AW3" s="1786"/>
      <c r="AX3" s="1786"/>
      <c r="AY3" s="1787"/>
      <c r="AZ3" s="123"/>
    </row>
    <row r="4" spans="2:53" ht="12" customHeight="1">
      <c r="B4" s="397">
        <f>スクールカレンダー!AE13</f>
        <v>1</v>
      </c>
      <c r="C4" s="399" t="str">
        <f>スクールカレンダー!AF13</f>
        <v>月</v>
      </c>
      <c r="D4" s="1640" t="str">
        <f>IF(スクールカレンダー!AG13="","",スクールカレンダー!AG13)</f>
        <v>朝会　　安全点検日
避難訓練（冬）</v>
      </c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2"/>
      <c r="Q4" s="385" t="s">
        <v>423</v>
      </c>
      <c r="R4" s="387" t="s">
        <v>422</v>
      </c>
      <c r="S4" s="127" t="s">
        <v>563</v>
      </c>
      <c r="T4" s="127" t="s">
        <v>422</v>
      </c>
      <c r="U4" s="127" t="s">
        <v>422</v>
      </c>
      <c r="V4" s="127" t="s">
        <v>422</v>
      </c>
      <c r="W4" s="127" t="s">
        <v>422</v>
      </c>
      <c r="X4" s="513">
        <v>4.5</v>
      </c>
      <c r="Y4" s="514">
        <v>4.5</v>
      </c>
      <c r="Z4" s="514">
        <v>5.5</v>
      </c>
      <c r="AA4" s="514">
        <v>5.5</v>
      </c>
      <c r="AB4" s="514">
        <v>5.5</v>
      </c>
      <c r="AC4" s="514">
        <v>5.5</v>
      </c>
      <c r="AD4" s="513">
        <v>0.5</v>
      </c>
      <c r="AE4" s="514">
        <v>0.5</v>
      </c>
      <c r="AF4" s="514">
        <v>0.5</v>
      </c>
      <c r="AG4" s="514">
        <v>0.5</v>
      </c>
      <c r="AH4" s="514">
        <v>0.5</v>
      </c>
      <c r="AI4" s="514">
        <v>0.5</v>
      </c>
      <c r="AJ4" s="387"/>
      <c r="AK4" s="127"/>
      <c r="AL4" s="127"/>
      <c r="AM4" s="127"/>
      <c r="AN4" s="127"/>
      <c r="AO4" s="389"/>
      <c r="AP4" s="387"/>
      <c r="AQ4" s="127"/>
      <c r="AR4" s="127"/>
      <c r="AS4" s="389"/>
      <c r="AT4" s="1400" t="s">
        <v>433</v>
      </c>
      <c r="AU4" s="1401"/>
      <c r="AV4" s="1401"/>
      <c r="AW4" s="1401"/>
      <c r="AX4" s="1401"/>
      <c r="AY4" s="1402"/>
      <c r="AZ4" s="114"/>
    </row>
    <row r="5" spans="2:53" ht="12" customHeight="1">
      <c r="B5" s="510">
        <f>スクールカレンダー!AE14</f>
        <v>2</v>
      </c>
      <c r="C5" s="525" t="str">
        <f>スクールカレンダー!AF14</f>
        <v>火</v>
      </c>
      <c r="D5" s="1625" t="str">
        <f>IF(スクールカレンダー!AG14="","",スクールカレンダー!AG14)</f>
        <v>ALT
学校運営協議会③</v>
      </c>
      <c r="E5" s="1626"/>
      <c r="F5" s="1626"/>
      <c r="G5" s="1626"/>
      <c r="H5" s="1626"/>
      <c r="I5" s="1626"/>
      <c r="J5" s="1626"/>
      <c r="K5" s="1626"/>
      <c r="L5" s="1626"/>
      <c r="M5" s="1626"/>
      <c r="N5" s="1626"/>
      <c r="O5" s="1626"/>
      <c r="P5" s="1627"/>
      <c r="Q5" s="512" t="s">
        <v>23</v>
      </c>
      <c r="R5" s="513" t="s">
        <v>62</v>
      </c>
      <c r="S5" s="514" t="s">
        <v>446</v>
      </c>
      <c r="T5" s="514" t="s">
        <v>62</v>
      </c>
      <c r="U5" s="514" t="s">
        <v>62</v>
      </c>
      <c r="V5" s="514" t="s">
        <v>62</v>
      </c>
      <c r="W5" s="515" t="s">
        <v>62</v>
      </c>
      <c r="X5" s="513">
        <v>5</v>
      </c>
      <c r="Y5" s="514">
        <v>5</v>
      </c>
      <c r="Z5" s="514">
        <v>5</v>
      </c>
      <c r="AA5" s="514">
        <v>6</v>
      </c>
      <c r="AB5" s="514">
        <v>6</v>
      </c>
      <c r="AC5" s="514">
        <v>6</v>
      </c>
      <c r="AD5" s="513"/>
      <c r="AE5" s="514"/>
      <c r="AF5" s="514"/>
      <c r="AG5" s="514"/>
      <c r="AH5" s="514"/>
      <c r="AI5" s="514"/>
      <c r="AJ5" s="513"/>
      <c r="AK5" s="514"/>
      <c r="AL5" s="514"/>
      <c r="AM5" s="514"/>
      <c r="AN5" s="514"/>
      <c r="AO5" s="515"/>
      <c r="AP5" s="513"/>
      <c r="AQ5" s="514"/>
      <c r="AR5" s="514"/>
      <c r="AS5" s="515"/>
      <c r="AT5" s="1400"/>
      <c r="AU5" s="1401"/>
      <c r="AV5" s="1401"/>
      <c r="AW5" s="1401"/>
      <c r="AX5" s="1401"/>
      <c r="AY5" s="1402"/>
      <c r="AZ5" s="114"/>
    </row>
    <row r="6" spans="2:53" ht="12" customHeight="1">
      <c r="B6" s="510">
        <f>スクールカレンダー!AE15</f>
        <v>3</v>
      </c>
      <c r="C6" s="525" t="str">
        <f>スクールカレンダー!AF15</f>
        <v>水</v>
      </c>
      <c r="D6" s="1625" t="str">
        <f>IF(スクールカレンダー!AG15="","",スクールカレンダー!AG15)</f>
        <v xml:space="preserve">職員会議⑰（新年度計画）チャレンジタイム
避難訓練予備日   </v>
      </c>
      <c r="E6" s="1626"/>
      <c r="F6" s="1626"/>
      <c r="G6" s="1626"/>
      <c r="H6" s="1626"/>
      <c r="I6" s="1626"/>
      <c r="J6" s="1626"/>
      <c r="K6" s="1626"/>
      <c r="L6" s="1626"/>
      <c r="M6" s="1626"/>
      <c r="N6" s="1626"/>
      <c r="O6" s="1626"/>
      <c r="P6" s="1627"/>
      <c r="Q6" s="512" t="s">
        <v>23</v>
      </c>
      <c r="R6" s="513" t="s">
        <v>62</v>
      </c>
      <c r="S6" s="514" t="s">
        <v>62</v>
      </c>
      <c r="T6" s="514" t="s">
        <v>62</v>
      </c>
      <c r="U6" s="514" t="s">
        <v>62</v>
      </c>
      <c r="V6" s="514" t="s">
        <v>62</v>
      </c>
      <c r="W6" s="518"/>
      <c r="X6" s="513">
        <v>5</v>
      </c>
      <c r="Y6" s="514">
        <v>5</v>
      </c>
      <c r="Z6" s="514">
        <v>5</v>
      </c>
      <c r="AA6" s="514">
        <v>5</v>
      </c>
      <c r="AB6" s="514">
        <v>5</v>
      </c>
      <c r="AC6" s="514">
        <v>5</v>
      </c>
      <c r="AD6" s="513"/>
      <c r="AE6" s="514"/>
      <c r="AF6" s="514"/>
      <c r="AG6" s="514"/>
      <c r="AH6" s="514"/>
      <c r="AI6" s="515"/>
      <c r="AJ6" s="513"/>
      <c r="AK6" s="514"/>
      <c r="AL6" s="514"/>
      <c r="AM6" s="514"/>
      <c r="AN6" s="514"/>
      <c r="AO6" s="515"/>
      <c r="AP6" s="513"/>
      <c r="AQ6" s="514"/>
      <c r="AR6" s="514"/>
      <c r="AS6" s="515"/>
      <c r="AT6" s="1401"/>
      <c r="AU6" s="1401"/>
      <c r="AV6" s="1401"/>
      <c r="AW6" s="1401"/>
      <c r="AX6" s="1401"/>
      <c r="AY6" s="1402"/>
      <c r="AZ6" s="114"/>
    </row>
    <row r="7" spans="2:53" ht="12" customHeight="1">
      <c r="B7" s="510">
        <f>スクールカレンダー!AE16</f>
        <v>4</v>
      </c>
      <c r="C7" s="525" t="str">
        <f>スクールカレンダー!AF16</f>
        <v>木</v>
      </c>
      <c r="D7" s="1625" t="str">
        <f>IF(スクールカレンダー!AG16="","",スクールカレンダー!AG16)</f>
        <v>スキー学習予備日
上教研ブロック班長会議③</v>
      </c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7"/>
      <c r="Q7" s="512" t="s">
        <v>23</v>
      </c>
      <c r="R7" s="513" t="s">
        <v>62</v>
      </c>
      <c r="S7" s="514" t="s">
        <v>62</v>
      </c>
      <c r="T7" s="514" t="s">
        <v>62</v>
      </c>
      <c r="U7" s="514" t="s">
        <v>62</v>
      </c>
      <c r="V7" s="514" t="s">
        <v>62</v>
      </c>
      <c r="W7" s="515" t="s">
        <v>420</v>
      </c>
      <c r="X7" s="513">
        <v>5</v>
      </c>
      <c r="Y7" s="514">
        <v>5</v>
      </c>
      <c r="Z7" s="514">
        <v>5</v>
      </c>
      <c r="AA7" s="514">
        <v>6</v>
      </c>
      <c r="AB7" s="514">
        <v>6</v>
      </c>
      <c r="AC7" s="514">
        <v>6</v>
      </c>
      <c r="AD7" s="513"/>
      <c r="AE7" s="514"/>
      <c r="AF7" s="514"/>
      <c r="AG7" s="514"/>
      <c r="AH7" s="514"/>
      <c r="AI7" s="515"/>
      <c r="AJ7" s="513"/>
      <c r="AK7" s="514"/>
      <c r="AL7" s="514"/>
      <c r="AM7" s="514"/>
      <c r="AN7" s="514"/>
      <c r="AO7" s="515"/>
      <c r="AP7" s="513"/>
      <c r="AQ7" s="514"/>
      <c r="AR7" s="514"/>
      <c r="AS7" s="515"/>
      <c r="AT7" s="1400"/>
      <c r="AU7" s="1401"/>
      <c r="AV7" s="1401"/>
      <c r="AW7" s="1401"/>
      <c r="AX7" s="1401"/>
      <c r="AY7" s="1402"/>
      <c r="AZ7" s="114"/>
    </row>
    <row r="8" spans="2:53" ht="12" customHeight="1">
      <c r="B8" s="510">
        <f>スクールカレンダー!AE17</f>
        <v>5</v>
      </c>
      <c r="C8" s="525" t="str">
        <f>スクールカレンダー!AF17</f>
        <v>金</v>
      </c>
      <c r="D8" s="1625" t="str">
        <f>IF(スクールカレンダー!AG17="","",スクールカレンダー!AG17)</f>
        <v>ALT
一日入学</v>
      </c>
      <c r="E8" s="1626"/>
      <c r="F8" s="1626"/>
      <c r="G8" s="1626"/>
      <c r="H8" s="1626"/>
      <c r="I8" s="1626"/>
      <c r="J8" s="1626"/>
      <c r="K8" s="1626"/>
      <c r="L8" s="1626"/>
      <c r="M8" s="1626"/>
      <c r="N8" s="1626"/>
      <c r="O8" s="1626"/>
      <c r="P8" s="1627"/>
      <c r="Q8" s="512" t="s">
        <v>23</v>
      </c>
      <c r="R8" s="513" t="s">
        <v>62</v>
      </c>
      <c r="S8" s="514" t="s">
        <v>62</v>
      </c>
      <c r="T8" s="514" t="s">
        <v>62</v>
      </c>
      <c r="U8" s="514" t="s">
        <v>62</v>
      </c>
      <c r="V8" s="514" t="s">
        <v>62</v>
      </c>
      <c r="W8" s="515" t="s">
        <v>62</v>
      </c>
      <c r="X8" s="513">
        <v>5</v>
      </c>
      <c r="Y8" s="514">
        <v>5</v>
      </c>
      <c r="Z8" s="514">
        <v>6</v>
      </c>
      <c r="AA8" s="514">
        <v>6</v>
      </c>
      <c r="AB8" s="514">
        <v>6</v>
      </c>
      <c r="AC8" s="515">
        <v>6</v>
      </c>
      <c r="AD8" s="513"/>
      <c r="AE8" s="514"/>
      <c r="AF8" s="514"/>
      <c r="AG8" s="514"/>
      <c r="AH8" s="514"/>
      <c r="AI8" s="515"/>
      <c r="AJ8" s="513"/>
      <c r="AK8" s="514"/>
      <c r="AL8" s="514"/>
      <c r="AM8" s="514"/>
      <c r="AN8" s="514"/>
      <c r="AO8" s="515"/>
      <c r="AP8" s="513"/>
      <c r="AQ8" s="514"/>
      <c r="AR8" s="514"/>
      <c r="AS8" s="515"/>
      <c r="AT8" s="1401"/>
      <c r="AU8" s="1401"/>
      <c r="AV8" s="1401"/>
      <c r="AW8" s="1401"/>
      <c r="AX8" s="1401"/>
      <c r="AY8" s="1402"/>
      <c r="AZ8" s="114"/>
    </row>
    <row r="9" spans="2:53" ht="12" customHeight="1">
      <c r="B9" s="866">
        <f>スクールカレンダー!AE18</f>
        <v>6</v>
      </c>
      <c r="C9" s="867" t="str">
        <f>スクールカレンダー!AF18</f>
        <v>土</v>
      </c>
      <c r="D9" s="1637" t="str">
        <f>IF(スクールカレンダー!AG18="","",スクールカレンダー!AG18)</f>
        <v/>
      </c>
      <c r="E9" s="1638"/>
      <c r="F9" s="1638"/>
      <c r="G9" s="1638"/>
      <c r="H9" s="1638"/>
      <c r="I9" s="1638"/>
      <c r="J9" s="1638"/>
      <c r="K9" s="1638"/>
      <c r="L9" s="1638"/>
      <c r="M9" s="1638"/>
      <c r="N9" s="1638"/>
      <c r="O9" s="1638"/>
      <c r="P9" s="1639"/>
      <c r="Q9" s="851"/>
      <c r="R9" s="852"/>
      <c r="S9" s="853"/>
      <c r="T9" s="853"/>
      <c r="U9" s="853"/>
      <c r="V9" s="853"/>
      <c r="W9" s="854"/>
      <c r="X9" s="852"/>
      <c r="Y9" s="853"/>
      <c r="Z9" s="853"/>
      <c r="AA9" s="853"/>
      <c r="AB9" s="853"/>
      <c r="AC9" s="854"/>
      <c r="AD9" s="852"/>
      <c r="AE9" s="853"/>
      <c r="AF9" s="853"/>
      <c r="AG9" s="853"/>
      <c r="AH9" s="853"/>
      <c r="AI9" s="854"/>
      <c r="AJ9" s="852"/>
      <c r="AK9" s="853"/>
      <c r="AL9" s="853"/>
      <c r="AM9" s="853"/>
      <c r="AN9" s="853"/>
      <c r="AO9" s="854"/>
      <c r="AP9" s="852"/>
      <c r="AQ9" s="853"/>
      <c r="AR9" s="853"/>
      <c r="AS9" s="854"/>
      <c r="AT9" s="1398"/>
      <c r="AU9" s="1398"/>
      <c r="AV9" s="1398"/>
      <c r="AW9" s="1398"/>
      <c r="AX9" s="1398"/>
      <c r="AY9" s="1399"/>
      <c r="AZ9" s="114"/>
    </row>
    <row r="10" spans="2:53" ht="12" customHeight="1">
      <c r="B10" s="866">
        <f>スクールカレンダー!AE19</f>
        <v>7</v>
      </c>
      <c r="C10" s="867" t="str">
        <f>スクールカレンダー!AF19</f>
        <v>日</v>
      </c>
      <c r="D10" s="1637" t="str">
        <f>IF(スクールカレンダー!AG19="","",スクールカレンダー!AG19)</f>
        <v/>
      </c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9"/>
      <c r="Q10" s="851"/>
      <c r="R10" s="852"/>
      <c r="S10" s="853"/>
      <c r="T10" s="853"/>
      <c r="U10" s="853"/>
      <c r="V10" s="853"/>
      <c r="W10" s="854"/>
      <c r="X10" s="852"/>
      <c r="Y10" s="853"/>
      <c r="Z10" s="853"/>
      <c r="AA10" s="853"/>
      <c r="AB10" s="853"/>
      <c r="AC10" s="854"/>
      <c r="AD10" s="852"/>
      <c r="AE10" s="853"/>
      <c r="AF10" s="853"/>
      <c r="AG10" s="853"/>
      <c r="AH10" s="853"/>
      <c r="AI10" s="854"/>
      <c r="AJ10" s="852"/>
      <c r="AK10" s="853"/>
      <c r="AL10" s="853"/>
      <c r="AM10" s="853"/>
      <c r="AN10" s="853"/>
      <c r="AO10" s="854"/>
      <c r="AP10" s="852"/>
      <c r="AQ10" s="853"/>
      <c r="AR10" s="853"/>
      <c r="AS10" s="854"/>
      <c r="AT10" s="1398"/>
      <c r="AU10" s="1398"/>
      <c r="AV10" s="1398"/>
      <c r="AW10" s="1398"/>
      <c r="AX10" s="1398"/>
      <c r="AY10" s="1399"/>
      <c r="AZ10" s="114"/>
    </row>
    <row r="11" spans="2:53" ht="12" customHeight="1">
      <c r="B11" s="397">
        <f>スクールカレンダー!AE20</f>
        <v>8</v>
      </c>
      <c r="C11" s="399" t="str">
        <f>スクールカレンダー!AF20</f>
        <v>月</v>
      </c>
      <c r="D11" s="1640" t="str">
        <f>IF(スクールカレンダー!AG20="","",スクールカレンダー!AG20)</f>
        <v>研修⑱〈特別日課〉</v>
      </c>
      <c r="E11" s="1641"/>
      <c r="F11" s="1641"/>
      <c r="G11" s="1641"/>
      <c r="H11" s="1641"/>
      <c r="I11" s="1641"/>
      <c r="J11" s="1641"/>
      <c r="K11" s="1641"/>
      <c r="L11" s="1641"/>
      <c r="M11" s="1641"/>
      <c r="N11" s="1641"/>
      <c r="O11" s="1641"/>
      <c r="P11" s="1642"/>
      <c r="Q11" s="385" t="s">
        <v>423</v>
      </c>
      <c r="R11" s="387" t="s">
        <v>420</v>
      </c>
      <c r="S11" s="127" t="s">
        <v>422</v>
      </c>
      <c r="T11" s="127" t="s">
        <v>422</v>
      </c>
      <c r="U11" s="127" t="s">
        <v>422</v>
      </c>
      <c r="V11" s="127" t="s">
        <v>422</v>
      </c>
      <c r="W11" s="127" t="s">
        <v>422</v>
      </c>
      <c r="X11" s="387">
        <v>5</v>
      </c>
      <c r="Y11" s="127">
        <v>5</v>
      </c>
      <c r="Z11" s="127">
        <v>6</v>
      </c>
      <c r="AA11" s="127">
        <v>6</v>
      </c>
      <c r="AB11" s="127">
        <v>6</v>
      </c>
      <c r="AC11" s="127">
        <v>6</v>
      </c>
      <c r="AD11" s="387"/>
      <c r="AE11" s="127"/>
      <c r="AF11" s="127"/>
      <c r="AG11" s="127"/>
      <c r="AH11" s="127"/>
      <c r="AI11" s="389"/>
      <c r="AJ11" s="387"/>
      <c r="AK11" s="127"/>
      <c r="AL11" s="127"/>
      <c r="AM11" s="127"/>
      <c r="AN11" s="127"/>
      <c r="AO11" s="389"/>
      <c r="AP11" s="387"/>
      <c r="AQ11" s="127"/>
      <c r="AR11" s="127"/>
      <c r="AS11" s="389"/>
      <c r="AT11" s="1492"/>
      <c r="AU11" s="1492"/>
      <c r="AV11" s="1492"/>
      <c r="AW11" s="1492"/>
      <c r="AX11" s="1492"/>
      <c r="AY11" s="1493"/>
      <c r="AZ11" s="114"/>
    </row>
    <row r="12" spans="2:53" ht="12" customHeight="1">
      <c r="B12" s="397">
        <f>スクールカレンダー!AE21</f>
        <v>9</v>
      </c>
      <c r="C12" s="399" t="str">
        <f>スクールカレンダー!AF21</f>
        <v>火</v>
      </c>
      <c r="D12" s="1640" t="str">
        <f>IF(スクールカレンダー!AG21="","",スクールカレンダー!AG21)</f>
        <v>ALT　集合学習③（５・６年）
中学校１日入学　</v>
      </c>
      <c r="E12" s="1641"/>
      <c r="F12" s="1641"/>
      <c r="G12" s="1641"/>
      <c r="H12" s="1641"/>
      <c r="I12" s="1641"/>
      <c r="J12" s="1641"/>
      <c r="K12" s="1641"/>
      <c r="L12" s="1641"/>
      <c r="M12" s="1641"/>
      <c r="N12" s="1641"/>
      <c r="O12" s="1641"/>
      <c r="P12" s="1642"/>
      <c r="Q12" s="385" t="s">
        <v>23</v>
      </c>
      <c r="R12" s="387" t="s">
        <v>62</v>
      </c>
      <c r="S12" s="127" t="s">
        <v>62</v>
      </c>
      <c r="T12" s="127" t="s">
        <v>62</v>
      </c>
      <c r="U12" s="127" t="s">
        <v>62</v>
      </c>
      <c r="V12" s="127" t="s">
        <v>563</v>
      </c>
      <c r="W12" s="389" t="s">
        <v>563</v>
      </c>
      <c r="X12" s="387">
        <v>5</v>
      </c>
      <c r="Y12" s="127">
        <v>5</v>
      </c>
      <c r="Z12" s="127">
        <v>5</v>
      </c>
      <c r="AA12" s="127">
        <v>6</v>
      </c>
      <c r="AB12" s="127">
        <v>6</v>
      </c>
      <c r="AC12" s="389">
        <v>4</v>
      </c>
      <c r="AD12" s="387"/>
      <c r="AE12" s="127"/>
      <c r="AF12" s="127"/>
      <c r="AG12" s="127"/>
      <c r="AH12" s="127"/>
      <c r="AI12" s="389">
        <v>2</v>
      </c>
      <c r="AJ12" s="387"/>
      <c r="AK12" s="127"/>
      <c r="AL12" s="127"/>
      <c r="AM12" s="127"/>
      <c r="AN12" s="127"/>
      <c r="AO12" s="389"/>
      <c r="AP12" s="387"/>
      <c r="AQ12" s="127"/>
      <c r="AR12" s="127"/>
      <c r="AS12" s="389"/>
      <c r="AT12" s="1401" t="s">
        <v>432</v>
      </c>
      <c r="AU12" s="1401"/>
      <c r="AV12" s="1401"/>
      <c r="AW12" s="1401"/>
      <c r="AX12" s="1401"/>
      <c r="AY12" s="1402"/>
      <c r="AZ12" s="114"/>
    </row>
    <row r="13" spans="2:53" ht="12" customHeight="1">
      <c r="B13" s="397">
        <f>スクールカレンダー!AE22</f>
        <v>10</v>
      </c>
      <c r="C13" s="399" t="str">
        <f>スクールカレンダー!AF22</f>
        <v>水</v>
      </c>
      <c r="D13" s="1640" t="str">
        <f>IF(スクールカレンダー!AG22="","",スクールカレンダー!AG22)</f>
        <v xml:space="preserve">チャレンジタイム
職員会議⑱（新年度計画）
</v>
      </c>
      <c r="E13" s="1641"/>
      <c r="F13" s="1641"/>
      <c r="G13" s="1641"/>
      <c r="H13" s="1641"/>
      <c r="I13" s="1641"/>
      <c r="J13" s="1641"/>
      <c r="K13" s="1641"/>
      <c r="L13" s="1641"/>
      <c r="M13" s="1641"/>
      <c r="N13" s="1641"/>
      <c r="O13" s="1641"/>
      <c r="P13" s="1642"/>
      <c r="Q13" s="385" t="s">
        <v>23</v>
      </c>
      <c r="R13" s="387" t="s">
        <v>62</v>
      </c>
      <c r="S13" s="127" t="s">
        <v>62</v>
      </c>
      <c r="T13" s="127" t="s">
        <v>62</v>
      </c>
      <c r="U13" s="127" t="s">
        <v>62</v>
      </c>
      <c r="V13" s="127" t="s">
        <v>62</v>
      </c>
      <c r="W13" s="388"/>
      <c r="X13" s="387">
        <v>5</v>
      </c>
      <c r="Y13" s="127">
        <v>5</v>
      </c>
      <c r="Z13" s="127">
        <v>5</v>
      </c>
      <c r="AA13" s="127">
        <v>5</v>
      </c>
      <c r="AB13" s="127">
        <v>5</v>
      </c>
      <c r="AC13" s="127">
        <v>5</v>
      </c>
      <c r="AD13" s="387"/>
      <c r="AE13" s="127"/>
      <c r="AF13" s="127"/>
      <c r="AG13" s="127"/>
      <c r="AH13" s="127"/>
      <c r="AI13" s="389"/>
      <c r="AJ13" s="387"/>
      <c r="AK13" s="127"/>
      <c r="AL13" s="127"/>
      <c r="AM13" s="127"/>
      <c r="AN13" s="127"/>
      <c r="AO13" s="389"/>
      <c r="AP13" s="387"/>
      <c r="AQ13" s="127"/>
      <c r="AR13" s="127"/>
      <c r="AS13" s="389"/>
      <c r="AT13" s="1424"/>
      <c r="AU13" s="1424"/>
      <c r="AV13" s="1424"/>
      <c r="AW13" s="1424"/>
      <c r="AX13" s="1424"/>
      <c r="AY13" s="1425"/>
      <c r="AZ13" s="114"/>
    </row>
    <row r="14" spans="2:53" ht="12" customHeight="1">
      <c r="B14" s="866">
        <f>スクールカレンダー!AE23</f>
        <v>11</v>
      </c>
      <c r="C14" s="867" t="str">
        <f>スクールカレンダー!AF23</f>
        <v>木</v>
      </c>
      <c r="D14" s="1637" t="str">
        <f>IF(スクールカレンダー!AG23="","",スクールカレンダー!AG23)</f>
        <v>建国記念の日</v>
      </c>
      <c r="E14" s="1638"/>
      <c r="F14" s="1638"/>
      <c r="G14" s="1638"/>
      <c r="H14" s="1638"/>
      <c r="I14" s="1638"/>
      <c r="J14" s="1638"/>
      <c r="K14" s="1638"/>
      <c r="L14" s="1638"/>
      <c r="M14" s="1638"/>
      <c r="N14" s="1638"/>
      <c r="O14" s="1638"/>
      <c r="P14" s="1639"/>
      <c r="Q14" s="851"/>
      <c r="R14" s="852"/>
      <c r="S14" s="853"/>
      <c r="T14" s="853"/>
      <c r="U14" s="853"/>
      <c r="V14" s="853"/>
      <c r="W14" s="854"/>
      <c r="X14" s="852"/>
      <c r="Y14" s="853"/>
      <c r="Z14" s="853"/>
      <c r="AA14" s="853"/>
      <c r="AB14" s="853"/>
      <c r="AC14" s="854"/>
      <c r="AD14" s="852"/>
      <c r="AE14" s="853"/>
      <c r="AF14" s="853"/>
      <c r="AG14" s="853"/>
      <c r="AH14" s="853"/>
      <c r="AI14" s="854"/>
      <c r="AJ14" s="852"/>
      <c r="AK14" s="853"/>
      <c r="AL14" s="853"/>
      <c r="AM14" s="853"/>
      <c r="AN14" s="853"/>
      <c r="AO14" s="854"/>
      <c r="AP14" s="852"/>
      <c r="AQ14" s="853"/>
      <c r="AR14" s="853"/>
      <c r="AS14" s="854"/>
      <c r="AT14" s="1398"/>
      <c r="AU14" s="1398"/>
      <c r="AV14" s="1398"/>
      <c r="AW14" s="1398"/>
      <c r="AX14" s="1398"/>
      <c r="AY14" s="1399"/>
      <c r="AZ14" s="114"/>
    </row>
    <row r="15" spans="2:53" ht="12" customHeight="1">
      <c r="B15" s="510">
        <f>スクールカレンダー!AE24</f>
        <v>12</v>
      </c>
      <c r="C15" s="525" t="str">
        <f>スクールカレンダー!AF24</f>
        <v>金</v>
      </c>
      <c r="D15" s="1625" t="str">
        <f>IF(スクールカレンダー!AG24="","",スクールカレンダー!AG24)</f>
        <v>ALT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7"/>
      <c r="Q15" s="512" t="s">
        <v>23</v>
      </c>
      <c r="R15" s="513" t="s">
        <v>62</v>
      </c>
      <c r="S15" s="514" t="s">
        <v>62</v>
      </c>
      <c r="T15" s="514" t="s">
        <v>62</v>
      </c>
      <c r="U15" s="514" t="s">
        <v>62</v>
      </c>
      <c r="V15" s="514" t="s">
        <v>62</v>
      </c>
      <c r="W15" s="514" t="s">
        <v>62</v>
      </c>
      <c r="X15" s="513">
        <v>5</v>
      </c>
      <c r="Y15" s="514">
        <v>5</v>
      </c>
      <c r="Z15" s="514">
        <v>6</v>
      </c>
      <c r="AA15" s="514">
        <v>6</v>
      </c>
      <c r="AB15" s="514">
        <v>6</v>
      </c>
      <c r="AC15" s="514">
        <v>6</v>
      </c>
      <c r="AD15" s="513"/>
      <c r="AE15" s="514"/>
      <c r="AF15" s="514"/>
      <c r="AG15" s="514"/>
      <c r="AH15" s="514"/>
      <c r="AI15" s="515"/>
      <c r="AJ15" s="513"/>
      <c r="AK15" s="514"/>
      <c r="AL15" s="514"/>
      <c r="AM15" s="514"/>
      <c r="AN15" s="514"/>
      <c r="AO15" s="515"/>
      <c r="AP15" s="513"/>
      <c r="AQ15" s="514"/>
      <c r="AR15" s="514"/>
      <c r="AS15" s="515"/>
      <c r="AT15" s="1401"/>
      <c r="AU15" s="1401"/>
      <c r="AV15" s="1401"/>
      <c r="AW15" s="1401"/>
      <c r="AX15" s="1401"/>
      <c r="AY15" s="1402"/>
      <c r="AZ15" s="114"/>
    </row>
    <row r="16" spans="2:53" ht="12" customHeight="1">
      <c r="B16" s="866">
        <f>スクールカレンダー!AE25</f>
        <v>13</v>
      </c>
      <c r="C16" s="867" t="str">
        <f>スクールカレンダー!AF25</f>
        <v>土</v>
      </c>
      <c r="D16" s="1637" t="str">
        <f>IF(スクールカレンダー!AG25="","",スクールカレンダー!AG25)</f>
        <v/>
      </c>
      <c r="E16" s="1638"/>
      <c r="F16" s="1638"/>
      <c r="G16" s="1638"/>
      <c r="H16" s="1638"/>
      <c r="I16" s="1638"/>
      <c r="J16" s="1638"/>
      <c r="K16" s="1638"/>
      <c r="L16" s="1638"/>
      <c r="M16" s="1638"/>
      <c r="N16" s="1638"/>
      <c r="O16" s="1638"/>
      <c r="P16" s="1639"/>
      <c r="Q16" s="851"/>
      <c r="R16" s="852"/>
      <c r="S16" s="853"/>
      <c r="T16" s="853"/>
      <c r="U16" s="853"/>
      <c r="V16" s="853"/>
      <c r="W16" s="854"/>
      <c r="X16" s="852"/>
      <c r="Y16" s="853"/>
      <c r="Z16" s="853"/>
      <c r="AA16" s="853"/>
      <c r="AB16" s="853"/>
      <c r="AC16" s="853"/>
      <c r="AD16" s="852"/>
      <c r="AE16" s="853"/>
      <c r="AF16" s="853"/>
      <c r="AG16" s="853"/>
      <c r="AH16" s="853"/>
      <c r="AI16" s="854"/>
      <c r="AJ16" s="852"/>
      <c r="AK16" s="853"/>
      <c r="AL16" s="853"/>
      <c r="AM16" s="853"/>
      <c r="AN16" s="853"/>
      <c r="AO16" s="854"/>
      <c r="AP16" s="852"/>
      <c r="AQ16" s="853"/>
      <c r="AR16" s="853"/>
      <c r="AS16" s="854"/>
      <c r="AT16" s="1398"/>
      <c r="AU16" s="1398"/>
      <c r="AV16" s="1398"/>
      <c r="AW16" s="1398"/>
      <c r="AX16" s="1398"/>
      <c r="AY16" s="1399"/>
      <c r="AZ16" s="114"/>
    </row>
    <row r="17" spans="2:52" ht="12" customHeight="1">
      <c r="B17" s="866">
        <f>スクールカレンダー!AE26</f>
        <v>14</v>
      </c>
      <c r="C17" s="867" t="str">
        <f>スクールカレンダー!AF26</f>
        <v>日</v>
      </c>
      <c r="D17" s="1637" t="str">
        <f>IF(スクールカレンダー!AG26="","",スクールカレンダー!AG26)</f>
        <v/>
      </c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  <c r="O17" s="1638"/>
      <c r="P17" s="1639"/>
      <c r="Q17" s="851"/>
      <c r="R17" s="852"/>
      <c r="S17" s="853"/>
      <c r="T17" s="853"/>
      <c r="U17" s="853"/>
      <c r="V17" s="853"/>
      <c r="W17" s="854"/>
      <c r="X17" s="852"/>
      <c r="Y17" s="853"/>
      <c r="Z17" s="853"/>
      <c r="AA17" s="853"/>
      <c r="AB17" s="853"/>
      <c r="AC17" s="854"/>
      <c r="AD17" s="852"/>
      <c r="AE17" s="853"/>
      <c r="AF17" s="853"/>
      <c r="AG17" s="853"/>
      <c r="AH17" s="853"/>
      <c r="AI17" s="854"/>
      <c r="AJ17" s="852"/>
      <c r="AK17" s="853"/>
      <c r="AL17" s="853"/>
      <c r="AM17" s="853"/>
      <c r="AN17" s="853"/>
      <c r="AO17" s="854"/>
      <c r="AP17" s="852"/>
      <c r="AQ17" s="853"/>
      <c r="AR17" s="853"/>
      <c r="AS17" s="854"/>
      <c r="AT17" s="1398"/>
      <c r="AU17" s="1398"/>
      <c r="AV17" s="1398"/>
      <c r="AW17" s="1398"/>
      <c r="AX17" s="1398"/>
      <c r="AY17" s="1399"/>
      <c r="AZ17" s="114"/>
    </row>
    <row r="18" spans="2:52" ht="12" customHeight="1">
      <c r="B18" s="397">
        <f>スクールカレンダー!AE27</f>
        <v>15</v>
      </c>
      <c r="C18" s="399" t="str">
        <f>スクールカレンダー!AF27</f>
        <v>月</v>
      </c>
      <c r="D18" s="1640" t="str">
        <f>IF(スクールカレンダー!AG27="","",スクールカレンダー!AG27)</f>
        <v>発表朝会（１年）</v>
      </c>
      <c r="E18" s="1641"/>
      <c r="F18" s="1641"/>
      <c r="G18" s="1641"/>
      <c r="H18" s="1641"/>
      <c r="I18" s="1641"/>
      <c r="J18" s="1641"/>
      <c r="K18" s="1641"/>
      <c r="L18" s="1641"/>
      <c r="M18" s="1641"/>
      <c r="N18" s="1641"/>
      <c r="O18" s="1641"/>
      <c r="P18" s="1642"/>
      <c r="Q18" s="385" t="s">
        <v>419</v>
      </c>
      <c r="R18" s="387" t="s">
        <v>420</v>
      </c>
      <c r="S18" s="127" t="s">
        <v>420</v>
      </c>
      <c r="T18" s="127" t="s">
        <v>420</v>
      </c>
      <c r="U18" s="127" t="s">
        <v>420</v>
      </c>
      <c r="V18" s="127" t="s">
        <v>420</v>
      </c>
      <c r="W18" s="127" t="s">
        <v>420</v>
      </c>
      <c r="X18" s="387">
        <v>5</v>
      </c>
      <c r="Y18" s="127">
        <v>5</v>
      </c>
      <c r="Z18" s="127">
        <v>6</v>
      </c>
      <c r="AA18" s="127">
        <v>6</v>
      </c>
      <c r="AB18" s="127">
        <v>6</v>
      </c>
      <c r="AC18" s="127">
        <v>6</v>
      </c>
      <c r="AD18" s="387"/>
      <c r="AE18" s="127"/>
      <c r="AF18" s="127"/>
      <c r="AG18" s="127"/>
      <c r="AH18" s="127"/>
      <c r="AI18" s="389"/>
      <c r="AJ18" s="387"/>
      <c r="AK18" s="127"/>
      <c r="AL18" s="127"/>
      <c r="AM18" s="127"/>
      <c r="AN18" s="127"/>
      <c r="AO18" s="389"/>
      <c r="AP18" s="387"/>
      <c r="AQ18" s="127"/>
      <c r="AR18" s="127"/>
      <c r="AS18" s="389"/>
      <c r="AT18" s="1424"/>
      <c r="AU18" s="1424"/>
      <c r="AV18" s="1424"/>
      <c r="AW18" s="1424"/>
      <c r="AX18" s="1424"/>
      <c r="AY18" s="1425"/>
      <c r="AZ18" s="114"/>
    </row>
    <row r="19" spans="2:52" ht="12" customHeight="1">
      <c r="B19" s="510">
        <f>スクールカレンダー!AE28</f>
        <v>16</v>
      </c>
      <c r="C19" s="525" t="str">
        <f>スクールカレンダー!AF28</f>
        <v>火</v>
      </c>
      <c r="D19" s="1625" t="str">
        <f>IF(スクールカレンダー!AG28="","",スクールカレンダー!AG28)</f>
        <v>ALT　委員会後⑥（反省）</v>
      </c>
      <c r="E19" s="1626"/>
      <c r="F19" s="1626"/>
      <c r="G19" s="1626"/>
      <c r="H19" s="1626"/>
      <c r="I19" s="1626"/>
      <c r="J19" s="1626"/>
      <c r="K19" s="1626"/>
      <c r="L19" s="1626"/>
      <c r="M19" s="1626"/>
      <c r="N19" s="1626"/>
      <c r="O19" s="1626"/>
      <c r="P19" s="1627"/>
      <c r="Q19" s="512" t="s">
        <v>23</v>
      </c>
      <c r="R19" s="513" t="s">
        <v>62</v>
      </c>
      <c r="S19" s="514" t="s">
        <v>62</v>
      </c>
      <c r="T19" s="514" t="s">
        <v>62</v>
      </c>
      <c r="U19" s="514" t="s">
        <v>62</v>
      </c>
      <c r="V19" s="514" t="s">
        <v>62</v>
      </c>
      <c r="W19" s="515" t="s">
        <v>62</v>
      </c>
      <c r="X19" s="513">
        <v>5</v>
      </c>
      <c r="Y19" s="514">
        <v>5</v>
      </c>
      <c r="Z19" s="514">
        <v>5</v>
      </c>
      <c r="AA19" s="514">
        <v>5</v>
      </c>
      <c r="AB19" s="514">
        <v>5</v>
      </c>
      <c r="AC19" s="515">
        <v>5</v>
      </c>
      <c r="AD19" s="513"/>
      <c r="AE19" s="514"/>
      <c r="AF19" s="514"/>
      <c r="AG19" s="514"/>
      <c r="AH19" s="514"/>
      <c r="AI19" s="515"/>
      <c r="AJ19" s="513"/>
      <c r="AK19" s="514"/>
      <c r="AL19" s="514"/>
      <c r="AM19" s="514">
        <v>1</v>
      </c>
      <c r="AN19" s="514">
        <v>1</v>
      </c>
      <c r="AO19" s="515">
        <v>1</v>
      </c>
      <c r="AP19" s="513"/>
      <c r="AQ19" s="514"/>
      <c r="AR19" s="514"/>
      <c r="AS19" s="515"/>
      <c r="AT19" s="1401"/>
      <c r="AU19" s="1401"/>
      <c r="AV19" s="1401"/>
      <c r="AW19" s="1401"/>
      <c r="AX19" s="1401"/>
      <c r="AY19" s="1402"/>
      <c r="AZ19" s="114"/>
    </row>
    <row r="20" spans="2:52" ht="12" customHeight="1">
      <c r="B20" s="510">
        <f>スクールカレンダー!AE29</f>
        <v>17</v>
      </c>
      <c r="C20" s="525" t="str">
        <f>スクールカレンダー!AF29</f>
        <v>水</v>
      </c>
      <c r="D20" s="1625" t="str">
        <f>IF(スクールカレンダー!AG29="","",スクールカレンダー!AG29)</f>
        <v>チャレンジタイム   
職員会議⑲</v>
      </c>
      <c r="E20" s="1626"/>
      <c r="F20" s="1626"/>
      <c r="G20" s="1626"/>
      <c r="H20" s="1626"/>
      <c r="I20" s="1626"/>
      <c r="J20" s="1626"/>
      <c r="K20" s="1626"/>
      <c r="L20" s="1626"/>
      <c r="M20" s="1626"/>
      <c r="N20" s="1626"/>
      <c r="O20" s="1626"/>
      <c r="P20" s="1627"/>
      <c r="Q20" s="512" t="s">
        <v>23</v>
      </c>
      <c r="R20" s="513" t="s">
        <v>62</v>
      </c>
      <c r="S20" s="514" t="s">
        <v>62</v>
      </c>
      <c r="T20" s="514" t="s">
        <v>62</v>
      </c>
      <c r="U20" s="514" t="s">
        <v>62</v>
      </c>
      <c r="V20" s="514" t="s">
        <v>62</v>
      </c>
      <c r="W20" s="518"/>
      <c r="X20" s="513">
        <v>5</v>
      </c>
      <c r="Y20" s="514">
        <v>5</v>
      </c>
      <c r="Z20" s="514">
        <v>5</v>
      </c>
      <c r="AA20" s="514">
        <v>5</v>
      </c>
      <c r="AB20" s="514">
        <v>5</v>
      </c>
      <c r="AC20" s="514">
        <v>5</v>
      </c>
      <c r="AD20" s="513"/>
      <c r="AE20" s="514"/>
      <c r="AF20" s="514"/>
      <c r="AG20" s="514"/>
      <c r="AH20" s="514"/>
      <c r="AI20" s="515"/>
      <c r="AJ20" s="513"/>
      <c r="AK20" s="514"/>
      <c r="AL20" s="514"/>
      <c r="AM20" s="514"/>
      <c r="AN20" s="514"/>
      <c r="AO20" s="515"/>
      <c r="AP20" s="513"/>
      <c r="AQ20" s="514"/>
      <c r="AR20" s="514"/>
      <c r="AS20" s="515"/>
      <c r="AT20" s="1401"/>
      <c r="AU20" s="1401"/>
      <c r="AV20" s="1401"/>
      <c r="AW20" s="1401"/>
      <c r="AX20" s="1401"/>
      <c r="AY20" s="1402"/>
      <c r="AZ20" s="114"/>
    </row>
    <row r="21" spans="2:52" ht="12" customHeight="1">
      <c r="B21" s="510">
        <f>スクールカレンダー!AE30</f>
        <v>18</v>
      </c>
      <c r="C21" s="525" t="str">
        <f>スクールカレンダー!AF30</f>
        <v>木</v>
      </c>
      <c r="D21" s="1625" t="str">
        <f>IF(スクールカレンダー!AG30="","",スクールカレンダー!AG30)</f>
        <v>町教研・町へき複役員会</v>
      </c>
      <c r="E21" s="1626"/>
      <c r="F21" s="1626"/>
      <c r="G21" s="1626"/>
      <c r="H21" s="1626"/>
      <c r="I21" s="1626"/>
      <c r="J21" s="1626"/>
      <c r="K21" s="1626"/>
      <c r="L21" s="1626"/>
      <c r="M21" s="1626"/>
      <c r="N21" s="1626"/>
      <c r="O21" s="1626"/>
      <c r="P21" s="1627"/>
      <c r="Q21" s="512" t="s">
        <v>23</v>
      </c>
      <c r="R21" s="513" t="s">
        <v>62</v>
      </c>
      <c r="S21" s="514" t="s">
        <v>62</v>
      </c>
      <c r="T21" s="514" t="s">
        <v>62</v>
      </c>
      <c r="U21" s="514" t="s">
        <v>62</v>
      </c>
      <c r="V21" s="514" t="s">
        <v>62</v>
      </c>
      <c r="W21" s="515" t="s">
        <v>413</v>
      </c>
      <c r="X21" s="513">
        <v>5</v>
      </c>
      <c r="Y21" s="514">
        <v>5</v>
      </c>
      <c r="Z21" s="514">
        <v>5</v>
      </c>
      <c r="AA21" s="514">
        <v>6</v>
      </c>
      <c r="AB21" s="514">
        <v>6</v>
      </c>
      <c r="AC21" s="515">
        <v>6</v>
      </c>
      <c r="AD21" s="513"/>
      <c r="AE21" s="514"/>
      <c r="AF21" s="514"/>
      <c r="AG21" s="514"/>
      <c r="AH21" s="514"/>
      <c r="AI21" s="515"/>
      <c r="AJ21" s="513"/>
      <c r="AK21" s="514"/>
      <c r="AL21" s="514"/>
      <c r="AM21" s="514"/>
      <c r="AN21" s="514"/>
      <c r="AO21" s="514"/>
      <c r="AP21" s="513"/>
      <c r="AQ21" s="514"/>
      <c r="AR21" s="514"/>
      <c r="AS21" s="515"/>
      <c r="AT21" s="1401"/>
      <c r="AU21" s="1401"/>
      <c r="AV21" s="1401"/>
      <c r="AW21" s="1401"/>
      <c r="AX21" s="1401"/>
      <c r="AY21" s="1402"/>
      <c r="AZ21" s="114"/>
    </row>
    <row r="22" spans="2:52" ht="12" customHeight="1">
      <c r="B22" s="510">
        <f>スクールカレンダー!AE31</f>
        <v>19</v>
      </c>
      <c r="C22" s="525" t="str">
        <f>スクールカレンダー!AF31</f>
        <v>金</v>
      </c>
      <c r="D22" s="1625" t="str">
        <f>IF(スクールカレンダー!AG31="","",スクールカレンダー!AG31)</f>
        <v>ALT</v>
      </c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7"/>
      <c r="Q22" s="512" t="s">
        <v>23</v>
      </c>
      <c r="R22" s="513" t="s">
        <v>62</v>
      </c>
      <c r="S22" s="514" t="s">
        <v>62</v>
      </c>
      <c r="T22" s="514" t="s">
        <v>62</v>
      </c>
      <c r="U22" s="514" t="s">
        <v>62</v>
      </c>
      <c r="V22" s="514" t="s">
        <v>62</v>
      </c>
      <c r="W22" s="515" t="s">
        <v>62</v>
      </c>
      <c r="X22" s="513">
        <v>5</v>
      </c>
      <c r="Y22" s="514">
        <v>5</v>
      </c>
      <c r="Z22" s="514">
        <v>6</v>
      </c>
      <c r="AA22" s="514">
        <v>6</v>
      </c>
      <c r="AB22" s="514">
        <v>6</v>
      </c>
      <c r="AC22" s="515">
        <v>6</v>
      </c>
      <c r="AD22" s="513"/>
      <c r="AE22" s="514"/>
      <c r="AF22" s="514"/>
      <c r="AG22" s="514"/>
      <c r="AH22" s="514"/>
      <c r="AI22" s="515"/>
      <c r="AJ22" s="513"/>
      <c r="AK22" s="514"/>
      <c r="AL22" s="514"/>
      <c r="AM22" s="514"/>
      <c r="AN22" s="514"/>
      <c r="AO22" s="515"/>
      <c r="AP22" s="513"/>
      <c r="AQ22" s="514"/>
      <c r="AR22" s="514"/>
      <c r="AS22" s="515"/>
      <c r="AT22" s="1401"/>
      <c r="AU22" s="1401"/>
      <c r="AV22" s="1401"/>
      <c r="AW22" s="1401"/>
      <c r="AX22" s="1401"/>
      <c r="AY22" s="1402"/>
      <c r="AZ22" s="114"/>
    </row>
    <row r="23" spans="2:52" ht="12" customHeight="1">
      <c r="B23" s="1091">
        <f>スクールカレンダー!AE32</f>
        <v>20</v>
      </c>
      <c r="C23" s="1092" t="str">
        <f>スクールカレンダー!AF32</f>
        <v>土</v>
      </c>
      <c r="D23" s="1762" t="str">
        <f>IF(スクールカレンダー!AG32="","",スクールカレンダー!AG32)</f>
        <v>土曜授業
ファイナルチャレンジ</v>
      </c>
      <c r="E23" s="1763"/>
      <c r="F23" s="1763"/>
      <c r="G23" s="1763"/>
      <c r="H23" s="1763"/>
      <c r="I23" s="1763"/>
      <c r="J23" s="1763"/>
      <c r="K23" s="1763"/>
      <c r="L23" s="1763"/>
      <c r="M23" s="1763"/>
      <c r="N23" s="1763"/>
      <c r="O23" s="1763"/>
      <c r="P23" s="1764"/>
      <c r="Q23" s="1093"/>
      <c r="R23" s="997" t="s">
        <v>62</v>
      </c>
      <c r="S23" s="998" t="s">
        <v>62</v>
      </c>
      <c r="T23" s="998" t="s">
        <v>62</v>
      </c>
      <c r="U23" s="1094"/>
      <c r="V23" s="1094"/>
      <c r="W23" s="1095"/>
      <c r="X23" s="997">
        <v>3</v>
      </c>
      <c r="Y23" s="998">
        <v>3</v>
      </c>
      <c r="Z23" s="998">
        <v>3</v>
      </c>
      <c r="AA23" s="998">
        <v>3</v>
      </c>
      <c r="AB23" s="998">
        <v>3</v>
      </c>
      <c r="AC23" s="998">
        <v>3</v>
      </c>
      <c r="AD23" s="997"/>
      <c r="AE23" s="998"/>
      <c r="AF23" s="998"/>
      <c r="AG23" s="998"/>
      <c r="AH23" s="998"/>
      <c r="AI23" s="999"/>
      <c r="AJ23" s="997"/>
      <c r="AK23" s="998"/>
      <c r="AL23" s="998"/>
      <c r="AM23" s="998"/>
      <c r="AN23" s="998"/>
      <c r="AO23" s="999"/>
      <c r="AP23" s="997"/>
      <c r="AQ23" s="998"/>
      <c r="AR23" s="998"/>
      <c r="AS23" s="999"/>
      <c r="AT23" s="1503"/>
      <c r="AU23" s="1503"/>
      <c r="AV23" s="1503"/>
      <c r="AW23" s="1503"/>
      <c r="AX23" s="1503"/>
      <c r="AY23" s="1504"/>
      <c r="AZ23" s="114"/>
    </row>
    <row r="24" spans="2:52" ht="12" customHeight="1">
      <c r="B24" s="866">
        <f>スクールカレンダー!AE33</f>
        <v>21</v>
      </c>
      <c r="C24" s="867" t="str">
        <f>スクールカレンダー!AF33</f>
        <v>日</v>
      </c>
      <c r="D24" s="1637" t="str">
        <f>IF(スクールカレンダー!AG33="","",スクールカレンダー!AG33)</f>
        <v/>
      </c>
      <c r="E24" s="1638"/>
      <c r="F24" s="1638"/>
      <c r="G24" s="1638"/>
      <c r="H24" s="1638"/>
      <c r="I24" s="1638"/>
      <c r="J24" s="1638"/>
      <c r="K24" s="1638"/>
      <c r="L24" s="1638"/>
      <c r="M24" s="1638"/>
      <c r="N24" s="1638"/>
      <c r="O24" s="1638"/>
      <c r="P24" s="1639"/>
      <c r="Q24" s="851"/>
      <c r="R24" s="852"/>
      <c r="S24" s="853"/>
      <c r="T24" s="853"/>
      <c r="U24" s="853"/>
      <c r="V24" s="853"/>
      <c r="W24" s="854"/>
      <c r="X24" s="852"/>
      <c r="Y24" s="853"/>
      <c r="Z24" s="853"/>
      <c r="AA24" s="853"/>
      <c r="AB24" s="853"/>
      <c r="AC24" s="854"/>
      <c r="AD24" s="852"/>
      <c r="AE24" s="853"/>
      <c r="AF24" s="853"/>
      <c r="AG24" s="853"/>
      <c r="AH24" s="853"/>
      <c r="AI24" s="854"/>
      <c r="AJ24" s="852"/>
      <c r="AK24" s="853"/>
      <c r="AL24" s="853"/>
      <c r="AM24" s="853"/>
      <c r="AN24" s="853"/>
      <c r="AO24" s="854"/>
      <c r="AP24" s="852"/>
      <c r="AQ24" s="853"/>
      <c r="AR24" s="853"/>
      <c r="AS24" s="854"/>
      <c r="AT24" s="1398"/>
      <c r="AU24" s="1398"/>
      <c r="AV24" s="1398"/>
      <c r="AW24" s="1398"/>
      <c r="AX24" s="1398"/>
      <c r="AY24" s="1399"/>
      <c r="AZ24" s="114"/>
    </row>
    <row r="25" spans="2:52" ht="12" customHeight="1">
      <c r="B25" s="397">
        <f>スクールカレンダー!AE34</f>
        <v>22</v>
      </c>
      <c r="C25" s="399" t="str">
        <f>スクールカレンダー!AF34</f>
        <v>月</v>
      </c>
      <c r="D25" s="1640" t="str">
        <f>IF(スクールカレンダー!AG34="","",スクールカレンダー!AG34)</f>
        <v>参観日</v>
      </c>
      <c r="E25" s="1641"/>
      <c r="F25" s="1641"/>
      <c r="G25" s="1641"/>
      <c r="H25" s="1641"/>
      <c r="I25" s="1641"/>
      <c r="J25" s="1641"/>
      <c r="K25" s="1641"/>
      <c r="L25" s="1641"/>
      <c r="M25" s="1641"/>
      <c r="N25" s="1641"/>
      <c r="O25" s="1641"/>
      <c r="P25" s="1642"/>
      <c r="Q25" s="385" t="s">
        <v>423</v>
      </c>
      <c r="R25" s="387" t="s">
        <v>422</v>
      </c>
      <c r="S25" s="127" t="s">
        <v>422</v>
      </c>
      <c r="T25" s="127" t="s">
        <v>422</v>
      </c>
      <c r="U25" s="127" t="s">
        <v>422</v>
      </c>
      <c r="V25" s="514" t="s">
        <v>203</v>
      </c>
      <c r="W25" s="518"/>
      <c r="X25" s="387">
        <v>5</v>
      </c>
      <c r="Y25" s="127">
        <v>5</v>
      </c>
      <c r="Z25" s="127">
        <v>5</v>
      </c>
      <c r="AA25" s="127">
        <v>5</v>
      </c>
      <c r="AB25" s="127">
        <v>5</v>
      </c>
      <c r="AC25" s="127">
        <v>5</v>
      </c>
      <c r="AD25" s="387"/>
      <c r="AE25" s="127"/>
      <c r="AF25" s="127"/>
      <c r="AG25" s="127"/>
      <c r="AH25" s="127"/>
      <c r="AI25" s="389"/>
      <c r="AJ25" s="387"/>
      <c r="AK25" s="127"/>
      <c r="AL25" s="127"/>
      <c r="AM25" s="127"/>
      <c r="AN25" s="127"/>
      <c r="AO25" s="389"/>
      <c r="AP25" s="387"/>
      <c r="AQ25" s="127"/>
      <c r="AR25" s="127"/>
      <c r="AS25" s="389"/>
      <c r="AT25" s="1424"/>
      <c r="AU25" s="1424"/>
      <c r="AV25" s="1424"/>
      <c r="AW25" s="1424"/>
      <c r="AX25" s="1424"/>
      <c r="AY25" s="1425"/>
      <c r="AZ25" s="114"/>
    </row>
    <row r="26" spans="2:52" ht="12" customHeight="1">
      <c r="B26" s="866">
        <f>スクールカレンダー!AE35</f>
        <v>23</v>
      </c>
      <c r="C26" s="867" t="str">
        <f>スクールカレンダー!AF35</f>
        <v>火</v>
      </c>
      <c r="D26" s="1637" t="str">
        <f>IF(スクールカレンダー!AG35="","",スクールカレンダー!AG35)</f>
        <v>天皇誕生日</v>
      </c>
      <c r="E26" s="1638"/>
      <c r="F26" s="1638"/>
      <c r="G26" s="1638"/>
      <c r="H26" s="1638"/>
      <c r="I26" s="1638"/>
      <c r="J26" s="1638"/>
      <c r="K26" s="1638"/>
      <c r="L26" s="1638"/>
      <c r="M26" s="1638"/>
      <c r="N26" s="1638"/>
      <c r="O26" s="1638"/>
      <c r="P26" s="1639"/>
      <c r="Q26" s="851"/>
      <c r="R26" s="852"/>
      <c r="S26" s="853"/>
      <c r="T26" s="853"/>
      <c r="U26" s="853"/>
      <c r="V26" s="853"/>
      <c r="W26" s="854"/>
      <c r="X26" s="852"/>
      <c r="Y26" s="853"/>
      <c r="Z26" s="853"/>
      <c r="AA26" s="853"/>
      <c r="AB26" s="853"/>
      <c r="AC26" s="854"/>
      <c r="AD26" s="852"/>
      <c r="AE26" s="853"/>
      <c r="AF26" s="853"/>
      <c r="AG26" s="853"/>
      <c r="AH26" s="853"/>
      <c r="AI26" s="854"/>
      <c r="AJ26" s="852"/>
      <c r="AK26" s="853"/>
      <c r="AL26" s="853"/>
      <c r="AM26" s="853"/>
      <c r="AN26" s="853"/>
      <c r="AO26" s="854"/>
      <c r="AP26" s="852"/>
      <c r="AQ26" s="853"/>
      <c r="AR26" s="853"/>
      <c r="AS26" s="854"/>
      <c r="AT26" s="1398"/>
      <c r="AU26" s="1398"/>
      <c r="AV26" s="1398"/>
      <c r="AW26" s="1398"/>
      <c r="AX26" s="1398"/>
      <c r="AY26" s="1399"/>
      <c r="AZ26" s="114"/>
    </row>
    <row r="27" spans="2:52" ht="12" customHeight="1">
      <c r="B27" s="510">
        <f>スクールカレンダー!AE36</f>
        <v>24</v>
      </c>
      <c r="C27" s="525" t="str">
        <f>スクールカレンダー!AF36</f>
        <v>水</v>
      </c>
      <c r="D27" s="1625" t="str">
        <f>IF(スクールカレンダー!AG36="","",スクールカレンダー!AG36)</f>
        <v>ＰＴＡ合同役員会議   
前期児童会役員選挙</v>
      </c>
      <c r="E27" s="1626"/>
      <c r="F27" s="1626"/>
      <c r="G27" s="1626"/>
      <c r="H27" s="1626"/>
      <c r="I27" s="1626"/>
      <c r="J27" s="1626"/>
      <c r="K27" s="1626"/>
      <c r="L27" s="1626"/>
      <c r="M27" s="1626"/>
      <c r="N27" s="1626"/>
      <c r="O27" s="1626"/>
      <c r="P27" s="1627"/>
      <c r="Q27" s="512" t="s">
        <v>23</v>
      </c>
      <c r="R27" s="513" t="s">
        <v>62</v>
      </c>
      <c r="S27" s="514" t="s">
        <v>62</v>
      </c>
      <c r="T27" s="514" t="s">
        <v>62</v>
      </c>
      <c r="U27" s="514" t="s">
        <v>62</v>
      </c>
      <c r="V27" s="514" t="s">
        <v>421</v>
      </c>
      <c r="W27" s="518"/>
      <c r="X27" s="513">
        <v>5</v>
      </c>
      <c r="Y27" s="514">
        <v>5</v>
      </c>
      <c r="Z27" s="514">
        <v>4</v>
      </c>
      <c r="AA27" s="514">
        <v>4</v>
      </c>
      <c r="AB27" s="514">
        <v>4</v>
      </c>
      <c r="AC27" s="515">
        <v>4</v>
      </c>
      <c r="AD27" s="513"/>
      <c r="AE27" s="514"/>
      <c r="AF27" s="514"/>
      <c r="AG27" s="514"/>
      <c r="AH27" s="514"/>
      <c r="AI27" s="515"/>
      <c r="AJ27" s="513"/>
      <c r="AK27" s="514"/>
      <c r="AL27" s="514">
        <v>1</v>
      </c>
      <c r="AM27" s="514">
        <v>1</v>
      </c>
      <c r="AN27" s="514">
        <v>1</v>
      </c>
      <c r="AO27" s="515">
        <v>1</v>
      </c>
      <c r="AP27" s="513"/>
      <c r="AQ27" s="514"/>
      <c r="AR27" s="514"/>
      <c r="AS27" s="515"/>
      <c r="AT27" s="1401"/>
      <c r="AU27" s="1401"/>
      <c r="AV27" s="1401"/>
      <c r="AW27" s="1401"/>
      <c r="AX27" s="1401"/>
      <c r="AY27" s="1402"/>
      <c r="AZ27" s="114"/>
    </row>
    <row r="28" spans="2:52" ht="12" customHeight="1">
      <c r="B28" s="510">
        <f>スクールカレンダー!AE37</f>
        <v>25</v>
      </c>
      <c r="C28" s="525" t="str">
        <f>スクールカレンダー!AF37</f>
        <v>木</v>
      </c>
      <c r="D28" s="1625" t="str">
        <f>IF(スクールカレンダー!AG37="","",スクールカレンダー!AG37)</f>
        <v>全校音楽
行事予定調整会議</v>
      </c>
      <c r="E28" s="1626"/>
      <c r="F28" s="1626"/>
      <c r="G28" s="1626"/>
      <c r="H28" s="1626"/>
      <c r="I28" s="1626"/>
      <c r="J28" s="1626"/>
      <c r="K28" s="1626"/>
      <c r="L28" s="1626"/>
      <c r="M28" s="1626"/>
      <c r="N28" s="1626"/>
      <c r="O28" s="1626"/>
      <c r="P28" s="1627"/>
      <c r="Q28" s="512" t="s">
        <v>23</v>
      </c>
      <c r="R28" s="513" t="s">
        <v>62</v>
      </c>
      <c r="S28" s="514" t="s">
        <v>62</v>
      </c>
      <c r="T28" s="514" t="s">
        <v>62</v>
      </c>
      <c r="U28" s="514" t="s">
        <v>62</v>
      </c>
      <c r="V28" s="514" t="s">
        <v>638</v>
      </c>
      <c r="W28" s="515" t="s">
        <v>62</v>
      </c>
      <c r="X28" s="513">
        <v>5</v>
      </c>
      <c r="Y28" s="514">
        <v>5</v>
      </c>
      <c r="Z28" s="514">
        <v>5</v>
      </c>
      <c r="AA28" s="514">
        <v>6</v>
      </c>
      <c r="AB28" s="514">
        <v>6</v>
      </c>
      <c r="AC28" s="515">
        <v>6</v>
      </c>
      <c r="AD28" s="513"/>
      <c r="AE28" s="514"/>
      <c r="AF28" s="514"/>
      <c r="AG28" s="514"/>
      <c r="AH28" s="514"/>
      <c r="AI28" s="515"/>
      <c r="AJ28" s="513"/>
      <c r="AK28" s="514"/>
      <c r="AL28" s="514"/>
      <c r="AM28" s="514"/>
      <c r="AN28" s="514"/>
      <c r="AO28" s="515"/>
      <c r="AP28" s="513"/>
      <c r="AQ28" s="514"/>
      <c r="AR28" s="514"/>
      <c r="AS28" s="515"/>
      <c r="AT28" s="1401"/>
      <c r="AU28" s="1401"/>
      <c r="AV28" s="1401"/>
      <c r="AW28" s="1401"/>
      <c r="AX28" s="1401"/>
      <c r="AY28" s="1402"/>
      <c r="AZ28" s="114"/>
    </row>
    <row r="29" spans="2:52" ht="12" customHeight="1">
      <c r="B29" s="510">
        <f>スクールカレンダー!AE38</f>
        <v>26</v>
      </c>
      <c r="C29" s="525" t="str">
        <f>スクールカレンダー!AF38</f>
        <v>金</v>
      </c>
      <c r="D29" s="1625" t="str">
        <f>IF(スクールカレンダー!AG38="","",スクールカレンダー!AG38)</f>
        <v>ALT</v>
      </c>
      <c r="E29" s="1626"/>
      <c r="F29" s="1626"/>
      <c r="G29" s="1626"/>
      <c r="H29" s="1626"/>
      <c r="I29" s="1626"/>
      <c r="J29" s="1626"/>
      <c r="K29" s="1626"/>
      <c r="L29" s="1626"/>
      <c r="M29" s="1626"/>
      <c r="N29" s="1626"/>
      <c r="O29" s="1626"/>
      <c r="P29" s="1627"/>
      <c r="Q29" s="512" t="s">
        <v>23</v>
      </c>
      <c r="R29" s="513" t="s">
        <v>62</v>
      </c>
      <c r="S29" s="514" t="s">
        <v>62</v>
      </c>
      <c r="T29" s="514" t="s">
        <v>62</v>
      </c>
      <c r="U29" s="514" t="s">
        <v>62</v>
      </c>
      <c r="V29" s="514" t="s">
        <v>62</v>
      </c>
      <c r="W29" s="515" t="s">
        <v>62</v>
      </c>
      <c r="X29" s="513">
        <v>5</v>
      </c>
      <c r="Y29" s="514">
        <v>5</v>
      </c>
      <c r="Z29" s="514">
        <v>6</v>
      </c>
      <c r="AA29" s="514">
        <v>6</v>
      </c>
      <c r="AB29" s="514">
        <v>6</v>
      </c>
      <c r="AC29" s="515">
        <v>6</v>
      </c>
      <c r="AD29" s="513"/>
      <c r="AE29" s="514"/>
      <c r="AF29" s="514"/>
      <c r="AG29" s="514"/>
      <c r="AH29" s="514"/>
      <c r="AI29" s="515"/>
      <c r="AJ29" s="513"/>
      <c r="AK29" s="514"/>
      <c r="AL29" s="514"/>
      <c r="AM29" s="514"/>
      <c r="AN29" s="514"/>
      <c r="AO29" s="515"/>
      <c r="AP29" s="513"/>
      <c r="AQ29" s="514"/>
      <c r="AR29" s="514"/>
      <c r="AS29" s="515"/>
      <c r="AT29" s="1401"/>
      <c r="AU29" s="1401"/>
      <c r="AV29" s="1401"/>
      <c r="AW29" s="1401"/>
      <c r="AX29" s="1401"/>
      <c r="AY29" s="1402"/>
      <c r="AZ29" s="114"/>
    </row>
    <row r="30" spans="2:52" ht="12" customHeight="1">
      <c r="B30" s="866">
        <f>スクールカレンダー!AE39</f>
        <v>27</v>
      </c>
      <c r="C30" s="867" t="str">
        <f>スクールカレンダー!AF39</f>
        <v>土</v>
      </c>
      <c r="D30" s="1637" t="str">
        <f>IF(スクールカレンダー!AG39="","",スクールカレンダー!AG39)</f>
        <v/>
      </c>
      <c r="E30" s="1638"/>
      <c r="F30" s="1638"/>
      <c r="G30" s="1638"/>
      <c r="H30" s="1638"/>
      <c r="I30" s="1638"/>
      <c r="J30" s="1638"/>
      <c r="K30" s="1638"/>
      <c r="L30" s="1638"/>
      <c r="M30" s="1638"/>
      <c r="N30" s="1638"/>
      <c r="O30" s="1638"/>
      <c r="P30" s="1639"/>
      <c r="Q30" s="851"/>
      <c r="R30" s="852"/>
      <c r="S30" s="853"/>
      <c r="T30" s="853"/>
      <c r="U30" s="853"/>
      <c r="V30" s="853"/>
      <c r="W30" s="854"/>
      <c r="X30" s="852"/>
      <c r="Y30" s="853"/>
      <c r="Z30" s="853"/>
      <c r="AA30" s="853"/>
      <c r="AB30" s="853"/>
      <c r="AC30" s="854"/>
      <c r="AD30" s="852"/>
      <c r="AE30" s="853"/>
      <c r="AF30" s="853"/>
      <c r="AG30" s="853"/>
      <c r="AH30" s="853"/>
      <c r="AI30" s="854"/>
      <c r="AJ30" s="852"/>
      <c r="AK30" s="853"/>
      <c r="AL30" s="853"/>
      <c r="AM30" s="853"/>
      <c r="AN30" s="853"/>
      <c r="AO30" s="854"/>
      <c r="AP30" s="852"/>
      <c r="AQ30" s="853"/>
      <c r="AR30" s="853"/>
      <c r="AS30" s="854"/>
      <c r="AT30" s="1398"/>
      <c r="AU30" s="1398"/>
      <c r="AV30" s="1398"/>
      <c r="AW30" s="1398"/>
      <c r="AX30" s="1398"/>
      <c r="AY30" s="1399"/>
      <c r="AZ30" s="114"/>
    </row>
    <row r="31" spans="2:52" ht="12" customHeight="1">
      <c r="B31" s="866">
        <f>スクールカレンダー!AE40</f>
        <v>28</v>
      </c>
      <c r="C31" s="867" t="str">
        <f>スクールカレンダー!AF40</f>
        <v>日</v>
      </c>
      <c r="D31" s="1637" t="str">
        <f>IF(スクールカレンダー!AG40="","",スクールカレンダー!AG40)</f>
        <v/>
      </c>
      <c r="E31" s="1638"/>
      <c r="F31" s="1638"/>
      <c r="G31" s="1638"/>
      <c r="H31" s="1638"/>
      <c r="I31" s="1638"/>
      <c r="J31" s="1638"/>
      <c r="K31" s="1638"/>
      <c r="L31" s="1638"/>
      <c r="M31" s="1638"/>
      <c r="N31" s="1638"/>
      <c r="O31" s="1638"/>
      <c r="P31" s="1639"/>
      <c r="Q31" s="851"/>
      <c r="R31" s="852"/>
      <c r="S31" s="853"/>
      <c r="T31" s="853"/>
      <c r="U31" s="853"/>
      <c r="V31" s="853"/>
      <c r="W31" s="854"/>
      <c r="X31" s="852"/>
      <c r="Y31" s="853"/>
      <c r="Z31" s="853"/>
      <c r="AA31" s="853"/>
      <c r="AB31" s="853"/>
      <c r="AC31" s="854"/>
      <c r="AD31" s="852"/>
      <c r="AE31" s="853"/>
      <c r="AF31" s="853"/>
      <c r="AG31" s="853"/>
      <c r="AH31" s="853"/>
      <c r="AI31" s="854"/>
      <c r="AJ31" s="852"/>
      <c r="AK31" s="853"/>
      <c r="AL31" s="853"/>
      <c r="AM31" s="853"/>
      <c r="AN31" s="853"/>
      <c r="AO31" s="854"/>
      <c r="AP31" s="852"/>
      <c r="AQ31" s="853"/>
      <c r="AR31" s="853"/>
      <c r="AS31" s="854"/>
      <c r="AT31" s="1398"/>
      <c r="AU31" s="1398"/>
      <c r="AV31" s="1398"/>
      <c r="AW31" s="1398"/>
      <c r="AX31" s="1398"/>
      <c r="AY31" s="1399"/>
      <c r="AZ31" s="114"/>
    </row>
    <row r="32" spans="2:52" ht="12" customHeight="1">
      <c r="B32" s="397"/>
      <c r="C32" s="399"/>
      <c r="D32" s="1640"/>
      <c r="E32" s="1641"/>
      <c r="F32" s="1641"/>
      <c r="G32" s="1641"/>
      <c r="H32" s="1641"/>
      <c r="I32" s="1641"/>
      <c r="J32" s="1641"/>
      <c r="K32" s="1641"/>
      <c r="L32" s="1641"/>
      <c r="M32" s="1641"/>
      <c r="N32" s="1641"/>
      <c r="O32" s="1641"/>
      <c r="P32" s="1642"/>
      <c r="Q32" s="385"/>
      <c r="R32" s="387"/>
      <c r="S32" s="127"/>
      <c r="T32" s="127"/>
      <c r="U32" s="127"/>
      <c r="V32" s="127"/>
      <c r="W32" s="127"/>
      <c r="X32" s="387"/>
      <c r="Y32" s="127"/>
      <c r="Z32" s="127"/>
      <c r="AA32" s="127"/>
      <c r="AB32" s="127"/>
      <c r="AC32" s="127"/>
      <c r="AD32" s="387"/>
      <c r="AE32" s="127"/>
      <c r="AF32" s="127"/>
      <c r="AG32" s="127"/>
      <c r="AH32" s="127"/>
      <c r="AI32" s="389"/>
      <c r="AJ32" s="387"/>
      <c r="AK32" s="127"/>
      <c r="AL32" s="127"/>
      <c r="AM32" s="127"/>
      <c r="AN32" s="127"/>
      <c r="AO32" s="389"/>
      <c r="AP32" s="387"/>
      <c r="AQ32" s="127"/>
      <c r="AR32" s="127"/>
      <c r="AS32" s="389"/>
      <c r="AT32" s="506"/>
      <c r="AU32" s="506"/>
      <c r="AV32" s="506"/>
      <c r="AW32" s="506"/>
      <c r="AX32" s="506"/>
      <c r="AY32" s="507"/>
      <c r="AZ32" s="114"/>
    </row>
    <row r="33" spans="2:79" ht="12" customHeight="1" thickBot="1">
      <c r="B33" s="406"/>
      <c r="C33" s="408"/>
      <c r="D33" s="1640" t="str">
        <f>IF(スクールカレンダー!AG43="","",スクールカレンダー!AG43)</f>
        <v/>
      </c>
      <c r="E33" s="1641"/>
      <c r="F33" s="1641"/>
      <c r="G33" s="1641"/>
      <c r="H33" s="1641"/>
      <c r="I33" s="1641"/>
      <c r="J33" s="1641"/>
      <c r="K33" s="1641"/>
      <c r="L33" s="1641"/>
      <c r="M33" s="1641"/>
      <c r="N33" s="1641"/>
      <c r="O33" s="1641"/>
      <c r="P33" s="1642"/>
      <c r="Q33" s="595"/>
      <c r="R33" s="596"/>
      <c r="S33" s="597"/>
      <c r="T33" s="597"/>
      <c r="U33" s="597"/>
      <c r="V33" s="597"/>
      <c r="W33" s="598"/>
      <c r="X33" s="596"/>
      <c r="Y33" s="597"/>
      <c r="Z33" s="597"/>
      <c r="AA33" s="597"/>
      <c r="AB33" s="597"/>
      <c r="AC33" s="598"/>
      <c r="AD33" s="596"/>
      <c r="AE33" s="597"/>
      <c r="AF33" s="597"/>
      <c r="AG33" s="597"/>
      <c r="AH33" s="597"/>
      <c r="AI33" s="598"/>
      <c r="AJ33" s="596"/>
      <c r="AK33" s="597"/>
      <c r="AL33" s="597"/>
      <c r="AM33" s="597"/>
      <c r="AN33" s="597"/>
      <c r="AO33" s="598"/>
      <c r="AP33" s="596"/>
      <c r="AQ33" s="597"/>
      <c r="AR33" s="597"/>
      <c r="AS33" s="598"/>
      <c r="AT33" s="508"/>
      <c r="AU33" s="508"/>
      <c r="AV33" s="508"/>
      <c r="AW33" s="508"/>
      <c r="AX33" s="508"/>
      <c r="AY33" s="509"/>
      <c r="AZ33" s="114"/>
    </row>
    <row r="34" spans="2:79" ht="12" customHeight="1" thickBot="1">
      <c r="B34" s="1247" t="s">
        <v>24</v>
      </c>
      <c r="C34" s="1246"/>
      <c r="D34" s="1868"/>
      <c r="E34" s="1869"/>
      <c r="F34" s="1869"/>
      <c r="G34" s="1869"/>
      <c r="H34" s="1869"/>
      <c r="I34" s="1869"/>
      <c r="J34" s="1869"/>
      <c r="K34" s="1869"/>
      <c r="L34" s="1869"/>
      <c r="M34" s="1869"/>
      <c r="N34" s="1869"/>
      <c r="O34" s="1869"/>
      <c r="P34" s="1870"/>
      <c r="Q34" s="391">
        <f>COUNTIF(Q3:Q33,"◎")</f>
        <v>18</v>
      </c>
      <c r="R34" s="1816" t="s">
        <v>34</v>
      </c>
      <c r="S34" s="1817"/>
      <c r="T34" s="1817"/>
      <c r="U34" s="1817"/>
      <c r="V34" s="1817"/>
      <c r="W34" s="1818"/>
      <c r="X34" s="599">
        <f t="shared" ref="X34:AS34" si="0">SUM(X4:X33)</f>
        <v>92.5</v>
      </c>
      <c r="Y34" s="600">
        <f t="shared" si="0"/>
        <v>92.5</v>
      </c>
      <c r="Z34" s="600">
        <f t="shared" si="0"/>
        <v>98.5</v>
      </c>
      <c r="AA34" s="600">
        <f t="shared" si="0"/>
        <v>103.5</v>
      </c>
      <c r="AB34" s="600">
        <f t="shared" si="0"/>
        <v>103.5</v>
      </c>
      <c r="AC34" s="601">
        <f t="shared" si="0"/>
        <v>101.5</v>
      </c>
      <c r="AD34" s="599">
        <f t="shared" si="0"/>
        <v>0.5</v>
      </c>
      <c r="AE34" s="600">
        <f t="shared" si="0"/>
        <v>0.5</v>
      </c>
      <c r="AF34" s="600">
        <f t="shared" si="0"/>
        <v>0.5</v>
      </c>
      <c r="AG34" s="600">
        <f t="shared" si="0"/>
        <v>0.5</v>
      </c>
      <c r="AH34" s="600">
        <f t="shared" si="0"/>
        <v>0.5</v>
      </c>
      <c r="AI34" s="601">
        <f t="shared" si="0"/>
        <v>2.5</v>
      </c>
      <c r="AJ34" s="599">
        <f t="shared" si="0"/>
        <v>0</v>
      </c>
      <c r="AK34" s="600">
        <f t="shared" si="0"/>
        <v>0</v>
      </c>
      <c r="AL34" s="600">
        <f t="shared" si="0"/>
        <v>1</v>
      </c>
      <c r="AM34" s="600">
        <f t="shared" si="0"/>
        <v>2</v>
      </c>
      <c r="AN34" s="600">
        <f t="shared" si="0"/>
        <v>2</v>
      </c>
      <c r="AO34" s="601">
        <f t="shared" si="0"/>
        <v>2</v>
      </c>
      <c r="AP34" s="599">
        <f t="shared" si="0"/>
        <v>0</v>
      </c>
      <c r="AQ34" s="600">
        <f t="shared" si="0"/>
        <v>0</v>
      </c>
      <c r="AR34" s="600">
        <f t="shared" si="0"/>
        <v>0</v>
      </c>
      <c r="AS34" s="601">
        <f t="shared" si="0"/>
        <v>0</v>
      </c>
      <c r="AT34" s="1878"/>
      <c r="AU34" s="1878"/>
      <c r="AV34" s="1878"/>
      <c r="AW34" s="1878"/>
      <c r="AX34" s="1878"/>
      <c r="AY34" s="1879"/>
      <c r="AZ34" s="116"/>
      <c r="BA34" s="602"/>
      <c r="BB34" s="602"/>
      <c r="BC34" s="602"/>
      <c r="BD34" s="602"/>
      <c r="BE34" s="602"/>
      <c r="BF34" s="602"/>
      <c r="BG34" s="602"/>
      <c r="BH34" s="602"/>
      <c r="BI34" s="602"/>
      <c r="BJ34" s="602"/>
      <c r="BK34" s="602"/>
      <c r="BL34" s="602"/>
      <c r="BM34" s="602"/>
      <c r="BN34" s="602"/>
      <c r="BO34" s="602"/>
      <c r="BP34" s="602"/>
      <c r="BQ34" s="602"/>
      <c r="BR34" s="602"/>
      <c r="BS34" s="602"/>
      <c r="BT34" s="602"/>
      <c r="BU34" s="602"/>
      <c r="BV34" s="602"/>
      <c r="BW34" s="602"/>
      <c r="BX34" s="602"/>
      <c r="BY34" s="602"/>
      <c r="BZ34" s="602"/>
      <c r="CA34" s="602"/>
    </row>
    <row r="35" spans="2:79" ht="12" customHeight="1"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602"/>
    </row>
    <row r="36" spans="2:79" s="615" customFormat="1" ht="12" customHeight="1">
      <c r="B36" s="1801"/>
      <c r="C36" s="1802"/>
      <c r="D36" s="1802"/>
      <c r="E36" s="1803"/>
      <c r="F36" s="604" t="s">
        <v>8</v>
      </c>
      <c r="G36" s="605" t="s">
        <v>9</v>
      </c>
      <c r="H36" s="605" t="s">
        <v>10</v>
      </c>
      <c r="I36" s="605" t="s">
        <v>11</v>
      </c>
      <c r="J36" s="605" t="s">
        <v>12</v>
      </c>
      <c r="K36" s="606" t="s">
        <v>13</v>
      </c>
      <c r="L36" s="607"/>
      <c r="M36" s="647" t="s">
        <v>8</v>
      </c>
      <c r="N36" s="605" t="s">
        <v>9</v>
      </c>
      <c r="O36" s="605" t="s">
        <v>10</v>
      </c>
      <c r="P36" s="605" t="s">
        <v>11</v>
      </c>
      <c r="Q36" s="605" t="s">
        <v>12</v>
      </c>
      <c r="R36" s="606" t="s">
        <v>13</v>
      </c>
      <c r="S36" s="607"/>
      <c r="T36" s="647" t="s">
        <v>8</v>
      </c>
      <c r="U36" s="605" t="s">
        <v>9</v>
      </c>
      <c r="V36" s="605" t="s">
        <v>10</v>
      </c>
      <c r="W36" s="605" t="s">
        <v>11</v>
      </c>
      <c r="X36" s="605" t="s">
        <v>12</v>
      </c>
      <c r="Y36" s="606" t="s">
        <v>13</v>
      </c>
      <c r="Z36" s="608"/>
      <c r="AA36" s="1819"/>
      <c r="AB36" s="1820"/>
      <c r="AC36" s="1821"/>
      <c r="AD36" s="1836" t="s">
        <v>51</v>
      </c>
      <c r="AE36" s="1837"/>
      <c r="AF36" s="1837"/>
      <c r="AG36" s="1837"/>
      <c r="AH36" s="1837"/>
      <c r="AI36" s="1837"/>
      <c r="AJ36" s="1837"/>
      <c r="AK36" s="1837"/>
      <c r="AL36" s="1838"/>
      <c r="AM36" s="1839" t="s">
        <v>44</v>
      </c>
      <c r="AN36" s="1821"/>
      <c r="AO36" s="1834" t="s">
        <v>45</v>
      </c>
      <c r="AP36" s="1836" t="s">
        <v>156</v>
      </c>
      <c r="AQ36" s="1840"/>
      <c r="AR36" s="1840"/>
      <c r="AS36" s="1841"/>
      <c r="AT36" s="1834" t="s">
        <v>49</v>
      </c>
      <c r="AU36" s="1834" t="s">
        <v>278</v>
      </c>
      <c r="AV36" s="1834" t="s">
        <v>44</v>
      </c>
      <c r="AW36" s="1839" t="s">
        <v>25</v>
      </c>
      <c r="AX36" s="1821"/>
      <c r="AY36" s="1834" t="s">
        <v>50</v>
      </c>
    </row>
    <row r="37" spans="2:79" s="615" customFormat="1" ht="12" customHeight="1">
      <c r="B37" s="1804" t="s">
        <v>52</v>
      </c>
      <c r="C37" s="1805"/>
      <c r="D37" s="1805"/>
      <c r="E37" s="1806"/>
      <c r="F37" s="616">
        <v>19</v>
      </c>
      <c r="G37" s="617">
        <v>19</v>
      </c>
      <c r="H37" s="617">
        <v>19</v>
      </c>
      <c r="I37" s="617">
        <v>19</v>
      </c>
      <c r="J37" s="617">
        <v>19</v>
      </c>
      <c r="K37" s="617">
        <v>19</v>
      </c>
      <c r="L37" s="619"/>
      <c r="M37" s="648">
        <f>'１月'!M38+'２月'!F37</f>
        <v>28</v>
      </c>
      <c r="N37" s="617">
        <f>'１月'!N38+'２月'!G37</f>
        <v>28</v>
      </c>
      <c r="O37" s="617">
        <f>'１月'!O38+'２月'!H37</f>
        <v>28</v>
      </c>
      <c r="P37" s="617">
        <f>'１月'!P38+'２月'!I37</f>
        <v>28</v>
      </c>
      <c r="Q37" s="617">
        <f>'１月'!Q38+'２月'!J37</f>
        <v>28</v>
      </c>
      <c r="R37" s="618">
        <f>'１月'!R38+'２月'!K37</f>
        <v>28</v>
      </c>
      <c r="S37" s="619"/>
      <c r="T37" s="648">
        <f>'１月'!T38+'２月'!F37</f>
        <v>197</v>
      </c>
      <c r="U37" s="617">
        <f>'１月'!U38+'２月'!G37</f>
        <v>197</v>
      </c>
      <c r="V37" s="617">
        <f>'１月'!V38+'２月'!H37</f>
        <v>197</v>
      </c>
      <c r="W37" s="617">
        <f>'１月'!W38+'２月'!I37</f>
        <v>197</v>
      </c>
      <c r="X37" s="617">
        <f>'１月'!X38+'２月'!J37</f>
        <v>197</v>
      </c>
      <c r="Y37" s="618">
        <f>'１月'!Y38+'２月'!K37</f>
        <v>197</v>
      </c>
      <c r="Z37" s="620"/>
      <c r="AA37" s="1822"/>
      <c r="AB37" s="1823"/>
      <c r="AC37" s="1824"/>
      <c r="AD37" s="621" t="s">
        <v>35</v>
      </c>
      <c r="AE37" s="622" t="s">
        <v>37</v>
      </c>
      <c r="AF37" s="622" t="s">
        <v>36</v>
      </c>
      <c r="AG37" s="622" t="s">
        <v>38</v>
      </c>
      <c r="AH37" s="622" t="s">
        <v>39</v>
      </c>
      <c r="AI37" s="622" t="s">
        <v>40</v>
      </c>
      <c r="AJ37" s="622" t="s">
        <v>41</v>
      </c>
      <c r="AK37" s="622" t="s">
        <v>42</v>
      </c>
      <c r="AL37" s="623" t="s">
        <v>43</v>
      </c>
      <c r="AM37" s="1822"/>
      <c r="AN37" s="1824"/>
      <c r="AO37" s="1835"/>
      <c r="AP37" s="621" t="s">
        <v>46</v>
      </c>
      <c r="AQ37" s="622" t="s">
        <v>48</v>
      </c>
      <c r="AR37" s="622" t="s">
        <v>47</v>
      </c>
      <c r="AS37" s="623" t="s">
        <v>140</v>
      </c>
      <c r="AT37" s="1835"/>
      <c r="AU37" s="1835"/>
      <c r="AV37" s="1835"/>
      <c r="AW37" s="1842"/>
      <c r="AX37" s="1824"/>
      <c r="AY37" s="1835"/>
    </row>
    <row r="38" spans="2:79" s="615" customFormat="1" ht="12" customHeight="1">
      <c r="B38" s="1798" t="s">
        <v>16</v>
      </c>
      <c r="C38" s="1799"/>
      <c r="D38" s="1799"/>
      <c r="E38" s="1800"/>
      <c r="F38" s="625">
        <v>18</v>
      </c>
      <c r="G38" s="626">
        <v>18</v>
      </c>
      <c r="H38" s="626">
        <v>18</v>
      </c>
      <c r="I38" s="626">
        <v>18</v>
      </c>
      <c r="J38" s="626">
        <v>18</v>
      </c>
      <c r="K38" s="626">
        <v>18</v>
      </c>
      <c r="L38" s="628" t="s">
        <v>60</v>
      </c>
      <c r="M38" s="649">
        <f>'１月'!M39+'２月'!F38</f>
        <v>25</v>
      </c>
      <c r="N38" s="626">
        <f>'１月'!N39+'２月'!G38</f>
        <v>25</v>
      </c>
      <c r="O38" s="626">
        <f>'１月'!O39+'２月'!H38</f>
        <v>25</v>
      </c>
      <c r="P38" s="626">
        <f>'１月'!P39+'２月'!I38</f>
        <v>25</v>
      </c>
      <c r="Q38" s="626">
        <f>'１月'!Q39+'２月'!J38</f>
        <v>25</v>
      </c>
      <c r="R38" s="627">
        <f>'１月'!R39+'２月'!K38</f>
        <v>25</v>
      </c>
      <c r="S38" s="628" t="s">
        <v>14</v>
      </c>
      <c r="T38" s="649">
        <f>'１月'!T39+'２月'!F38</f>
        <v>176</v>
      </c>
      <c r="U38" s="626">
        <f>'１月'!U39+'２月'!G38</f>
        <v>181</v>
      </c>
      <c r="V38" s="626">
        <f>'１月'!V39+'２月'!H38</f>
        <v>181</v>
      </c>
      <c r="W38" s="626">
        <f>'１月'!W39+'２月'!I38</f>
        <v>181</v>
      </c>
      <c r="X38" s="626">
        <f>'１月'!X39+'２月'!J38</f>
        <v>181</v>
      </c>
      <c r="Y38" s="627">
        <f>'１月'!Y39+'２月'!K38</f>
        <v>176</v>
      </c>
      <c r="Z38" s="620"/>
      <c r="AA38" s="1807" t="s">
        <v>154</v>
      </c>
      <c r="AB38" s="1523" t="s">
        <v>59</v>
      </c>
      <c r="AC38" s="1524"/>
      <c r="AD38" s="609"/>
      <c r="AE38" s="610"/>
      <c r="AF38" s="610"/>
      <c r="AG38" s="610"/>
      <c r="AH38" s="610"/>
      <c r="AI38" s="610"/>
      <c r="AJ38" s="610"/>
      <c r="AK38" s="610"/>
      <c r="AL38" s="611"/>
      <c r="AM38" s="1827"/>
      <c r="AN38" s="1524"/>
      <c r="AO38" s="612"/>
      <c r="AP38" s="609"/>
      <c r="AQ38" s="610"/>
      <c r="AR38" s="610"/>
      <c r="AS38" s="611"/>
      <c r="AT38" s="612"/>
      <c r="AU38" s="612"/>
      <c r="AV38" s="612"/>
      <c r="AW38" s="1827"/>
      <c r="AX38" s="1524"/>
      <c r="AY38" s="612"/>
    </row>
    <row r="39" spans="2:79" s="615" customFormat="1" ht="12" customHeight="1">
      <c r="B39" s="1798"/>
      <c r="C39" s="1799"/>
      <c r="D39" s="1799"/>
      <c r="E39" s="1800"/>
      <c r="F39" s="625"/>
      <c r="G39" s="626"/>
      <c r="H39" s="626"/>
      <c r="I39" s="626"/>
      <c r="J39" s="626"/>
      <c r="K39" s="627"/>
      <c r="L39" s="628" t="s">
        <v>22</v>
      </c>
      <c r="M39" s="649"/>
      <c r="N39" s="626"/>
      <c r="O39" s="626"/>
      <c r="P39" s="626"/>
      <c r="Q39" s="626"/>
      <c r="R39" s="627"/>
      <c r="S39" s="628"/>
      <c r="T39" s="649"/>
      <c r="U39" s="626"/>
      <c r="V39" s="626"/>
      <c r="W39" s="626"/>
      <c r="X39" s="626"/>
      <c r="Y39" s="627"/>
      <c r="Z39" s="620"/>
      <c r="AA39" s="1808"/>
      <c r="AB39" s="1565" t="s">
        <v>141</v>
      </c>
      <c r="AC39" s="1566"/>
      <c r="AD39" s="625"/>
      <c r="AE39" s="626"/>
      <c r="AF39" s="626"/>
      <c r="AG39" s="626"/>
      <c r="AH39" s="626"/>
      <c r="AI39" s="626"/>
      <c r="AJ39" s="626"/>
      <c r="AK39" s="626"/>
      <c r="AL39" s="627"/>
      <c r="AM39" s="1825"/>
      <c r="AN39" s="1566"/>
      <c r="AO39" s="628"/>
      <c r="AP39" s="625"/>
      <c r="AQ39" s="626"/>
      <c r="AR39" s="626"/>
      <c r="AS39" s="627"/>
      <c r="AT39" s="628"/>
      <c r="AU39" s="628"/>
      <c r="AV39" s="628"/>
      <c r="AW39" s="1825"/>
      <c r="AX39" s="1566"/>
      <c r="AY39" s="628"/>
    </row>
    <row r="40" spans="2:79" s="615" customFormat="1" ht="12" customHeight="1">
      <c r="B40" s="1798" t="s">
        <v>5</v>
      </c>
      <c r="C40" s="1799"/>
      <c r="D40" s="1799"/>
      <c r="E40" s="1800"/>
      <c r="F40" s="625">
        <f t="shared" ref="F40:K40" si="1">F41+F42+F43+F44+F45</f>
        <v>93</v>
      </c>
      <c r="G40" s="626">
        <f t="shared" si="1"/>
        <v>93</v>
      </c>
      <c r="H40" s="626">
        <f t="shared" si="1"/>
        <v>100</v>
      </c>
      <c r="I40" s="626">
        <f t="shared" si="1"/>
        <v>106</v>
      </c>
      <c r="J40" s="626">
        <f t="shared" si="1"/>
        <v>106</v>
      </c>
      <c r="K40" s="627">
        <f t="shared" si="1"/>
        <v>106</v>
      </c>
      <c r="L40" s="628" t="s">
        <v>54</v>
      </c>
      <c r="M40" s="649">
        <f>'１月'!M41+'２月'!F40</f>
        <v>138</v>
      </c>
      <c r="N40" s="626">
        <f>'１月'!N41+'２月'!G40</f>
        <v>138</v>
      </c>
      <c r="O40" s="626">
        <f>'１月'!O41+'２月'!H40</f>
        <v>146</v>
      </c>
      <c r="P40" s="626">
        <f>'１月'!P41+'２月'!I40</f>
        <v>155</v>
      </c>
      <c r="Q40" s="626">
        <f>'１月'!Q41+'２月'!J40</f>
        <v>155</v>
      </c>
      <c r="R40" s="627">
        <f>'１月'!R41+'２月'!K40</f>
        <v>155</v>
      </c>
      <c r="S40" s="628"/>
      <c r="T40" s="649">
        <f>'１月'!T41+'２月'!F40</f>
        <v>937</v>
      </c>
      <c r="U40" s="626">
        <f>'１月'!U41+'２月'!G40</f>
        <v>973</v>
      </c>
      <c r="V40" s="626">
        <f>'１月'!V41+'２月'!H40</f>
        <v>1025</v>
      </c>
      <c r="W40" s="626">
        <f>'１月'!W41+'２月'!I40</f>
        <v>1097</v>
      </c>
      <c r="X40" s="626">
        <f>'１月'!X41+'２月'!J40</f>
        <v>1098</v>
      </c>
      <c r="Y40" s="627">
        <f>'１月'!Y41+'２月'!K40</f>
        <v>1099</v>
      </c>
      <c r="Z40" s="629"/>
      <c r="AA40" s="1809"/>
      <c r="AB40" s="1525" t="s">
        <v>142</v>
      </c>
      <c r="AC40" s="1526"/>
      <c r="AD40" s="630"/>
      <c r="AE40" s="631"/>
      <c r="AF40" s="631"/>
      <c r="AG40" s="631"/>
      <c r="AH40" s="631"/>
      <c r="AI40" s="631"/>
      <c r="AJ40" s="631"/>
      <c r="AK40" s="631"/>
      <c r="AL40" s="632"/>
      <c r="AM40" s="1826"/>
      <c r="AN40" s="1526"/>
      <c r="AO40" s="633"/>
      <c r="AP40" s="630"/>
      <c r="AQ40" s="631"/>
      <c r="AR40" s="631"/>
      <c r="AS40" s="632"/>
      <c r="AT40" s="633"/>
      <c r="AU40" s="633"/>
      <c r="AV40" s="633"/>
      <c r="AW40" s="1826"/>
      <c r="AX40" s="1526"/>
      <c r="AY40" s="633"/>
    </row>
    <row r="41" spans="2:79" s="615" customFormat="1" ht="12" customHeight="1">
      <c r="B41" s="1813" t="s">
        <v>244</v>
      </c>
      <c r="C41" s="1814"/>
      <c r="D41" s="1814"/>
      <c r="E41" s="1815"/>
      <c r="F41" s="625">
        <f t="shared" ref="F41:K41" si="2">X34</f>
        <v>92.5</v>
      </c>
      <c r="G41" s="626">
        <f t="shared" si="2"/>
        <v>92.5</v>
      </c>
      <c r="H41" s="626">
        <f t="shared" si="2"/>
        <v>98.5</v>
      </c>
      <c r="I41" s="626">
        <f t="shared" si="2"/>
        <v>103.5</v>
      </c>
      <c r="J41" s="626">
        <f t="shared" si="2"/>
        <v>103.5</v>
      </c>
      <c r="K41" s="627">
        <f t="shared" si="2"/>
        <v>101.5</v>
      </c>
      <c r="L41" s="628" t="s">
        <v>14</v>
      </c>
      <c r="M41" s="649">
        <f>'１月'!M42+'２月'!F41</f>
        <v>136</v>
      </c>
      <c r="N41" s="626">
        <f>'１月'!N42+'２月'!G41</f>
        <v>136</v>
      </c>
      <c r="O41" s="626">
        <f>'１月'!O42+'２月'!H41</f>
        <v>143</v>
      </c>
      <c r="P41" s="626">
        <f>'１月'!P42+'２月'!I41</f>
        <v>150</v>
      </c>
      <c r="Q41" s="626">
        <f>'１月'!Q42+'２月'!J41</f>
        <v>150</v>
      </c>
      <c r="R41" s="627">
        <f>'１月'!R42+'２月'!K41</f>
        <v>148</v>
      </c>
      <c r="S41" s="628" t="s">
        <v>15</v>
      </c>
      <c r="T41" s="649">
        <f>'１月'!T42+'２月'!F41</f>
        <v>893</v>
      </c>
      <c r="U41" s="626">
        <f>'１月'!U42+'２月'!G41</f>
        <v>931</v>
      </c>
      <c r="V41" s="626">
        <f>'１月'!V42+'２月'!H41</f>
        <v>982</v>
      </c>
      <c r="W41" s="626">
        <f>'１月'!W42+'２月'!I41</f>
        <v>1026</v>
      </c>
      <c r="X41" s="626">
        <f>'１月'!X42+'２月'!J41</f>
        <v>1019</v>
      </c>
      <c r="Y41" s="627">
        <f>'１月'!Y42+'２月'!K41</f>
        <v>1008</v>
      </c>
      <c r="Z41" s="629"/>
      <c r="AA41" s="1807" t="s">
        <v>130</v>
      </c>
      <c r="AB41" s="1523" t="s">
        <v>59</v>
      </c>
      <c r="AC41" s="1524"/>
      <c r="AD41" s="609"/>
      <c r="AE41" s="610"/>
      <c r="AF41" s="610"/>
      <c r="AG41" s="610"/>
      <c r="AH41" s="610"/>
      <c r="AI41" s="610"/>
      <c r="AJ41" s="610"/>
      <c r="AK41" s="610"/>
      <c r="AL41" s="611"/>
      <c r="AM41" s="1827"/>
      <c r="AN41" s="1524"/>
      <c r="AO41" s="612"/>
      <c r="AP41" s="609"/>
      <c r="AQ41" s="610"/>
      <c r="AR41" s="610"/>
      <c r="AS41" s="611"/>
      <c r="AT41" s="612"/>
      <c r="AU41" s="612"/>
      <c r="AV41" s="612"/>
      <c r="AW41" s="1827"/>
      <c r="AX41" s="1524"/>
      <c r="AY41" s="612"/>
    </row>
    <row r="42" spans="2:79" s="615" customFormat="1" ht="12" customHeight="1">
      <c r="B42" s="1798" t="s">
        <v>3</v>
      </c>
      <c r="C42" s="1799"/>
      <c r="D42" s="1799"/>
      <c r="E42" s="1800"/>
      <c r="F42" s="625">
        <f t="shared" ref="F42:K42" si="3">AD34</f>
        <v>0.5</v>
      </c>
      <c r="G42" s="626">
        <f t="shared" si="3"/>
        <v>0.5</v>
      </c>
      <c r="H42" s="626">
        <f t="shared" si="3"/>
        <v>0.5</v>
      </c>
      <c r="I42" s="626">
        <f t="shared" si="3"/>
        <v>0.5</v>
      </c>
      <c r="J42" s="626">
        <f t="shared" si="3"/>
        <v>0.5</v>
      </c>
      <c r="K42" s="627">
        <f t="shared" si="3"/>
        <v>2.5</v>
      </c>
      <c r="L42" s="628" t="s">
        <v>15</v>
      </c>
      <c r="M42" s="649">
        <f>'１月'!M43+'２月'!F42</f>
        <v>2</v>
      </c>
      <c r="N42" s="626">
        <f>'１月'!N43+'２月'!G42</f>
        <v>2</v>
      </c>
      <c r="O42" s="626">
        <f>'１月'!O43+'２月'!H42</f>
        <v>2</v>
      </c>
      <c r="P42" s="626">
        <f>'１月'!P43+'２月'!I42</f>
        <v>2</v>
      </c>
      <c r="Q42" s="626">
        <f>'１月'!Q43+'２月'!J42</f>
        <v>2</v>
      </c>
      <c r="R42" s="627">
        <f>'１月'!R43+'２月'!K42</f>
        <v>4</v>
      </c>
      <c r="S42" s="628"/>
      <c r="T42" s="649">
        <f>'１月'!T43+'２月'!F42</f>
        <v>44</v>
      </c>
      <c r="U42" s="626">
        <f>'１月'!U43+'２月'!G42</f>
        <v>42</v>
      </c>
      <c r="V42" s="626">
        <f>'１月'!V43+'２月'!H42</f>
        <v>40</v>
      </c>
      <c r="W42" s="626">
        <f>'１月'!W43+'２月'!I42</f>
        <v>43</v>
      </c>
      <c r="X42" s="626">
        <f>'１月'!X43+'２月'!J42</f>
        <v>51</v>
      </c>
      <c r="Y42" s="627">
        <f>'１月'!Y43+'２月'!K42</f>
        <v>63</v>
      </c>
      <c r="Z42" s="629"/>
      <c r="AA42" s="1808"/>
      <c r="AB42" s="1565" t="s">
        <v>141</v>
      </c>
      <c r="AC42" s="1566"/>
      <c r="AD42" s="625"/>
      <c r="AE42" s="626"/>
      <c r="AF42" s="626"/>
      <c r="AG42" s="626"/>
      <c r="AH42" s="626"/>
      <c r="AI42" s="626"/>
      <c r="AJ42" s="626"/>
      <c r="AK42" s="626"/>
      <c r="AL42" s="627"/>
      <c r="AM42" s="1825"/>
      <c r="AN42" s="1566"/>
      <c r="AO42" s="628"/>
      <c r="AP42" s="625"/>
      <c r="AQ42" s="626"/>
      <c r="AR42" s="626"/>
      <c r="AS42" s="627"/>
      <c r="AT42" s="628"/>
      <c r="AU42" s="628"/>
      <c r="AV42" s="628"/>
      <c r="AW42" s="1825"/>
      <c r="AX42" s="1566"/>
      <c r="AY42" s="628"/>
    </row>
    <row r="43" spans="2:79" s="615" customFormat="1" ht="12" customHeight="1">
      <c r="B43" s="1798"/>
      <c r="C43" s="1799"/>
      <c r="D43" s="1799"/>
      <c r="E43" s="1800"/>
      <c r="F43" s="625"/>
      <c r="G43" s="626"/>
      <c r="H43" s="626"/>
      <c r="I43" s="626"/>
      <c r="J43" s="626"/>
      <c r="K43" s="627"/>
      <c r="L43" s="628"/>
      <c r="M43" s="649"/>
      <c r="N43" s="626"/>
      <c r="O43" s="626"/>
      <c r="P43" s="626"/>
      <c r="Q43" s="626"/>
      <c r="R43" s="627"/>
      <c r="S43" s="628"/>
      <c r="T43" s="649"/>
      <c r="U43" s="626"/>
      <c r="V43" s="626"/>
      <c r="W43" s="626"/>
      <c r="X43" s="626"/>
      <c r="Y43" s="627"/>
      <c r="Z43" s="629"/>
      <c r="AA43" s="1809"/>
      <c r="AB43" s="1525" t="s">
        <v>142</v>
      </c>
      <c r="AC43" s="1526"/>
      <c r="AD43" s="630"/>
      <c r="AE43" s="631"/>
      <c r="AF43" s="631"/>
      <c r="AG43" s="631"/>
      <c r="AH43" s="631"/>
      <c r="AI43" s="631"/>
      <c r="AJ43" s="631"/>
      <c r="AK43" s="631"/>
      <c r="AL43" s="632"/>
      <c r="AM43" s="1826"/>
      <c r="AN43" s="1526"/>
      <c r="AO43" s="633"/>
      <c r="AP43" s="630"/>
      <c r="AQ43" s="631"/>
      <c r="AR43" s="631"/>
      <c r="AS43" s="632"/>
      <c r="AT43" s="633"/>
      <c r="AU43" s="633"/>
      <c r="AV43" s="633"/>
      <c r="AW43" s="1830"/>
      <c r="AX43" s="1831"/>
      <c r="AY43" s="636"/>
    </row>
    <row r="44" spans="2:79" s="615" customFormat="1" ht="12" customHeight="1">
      <c r="B44" s="1810" t="s">
        <v>53</v>
      </c>
      <c r="C44" s="1811"/>
      <c r="D44" s="1811"/>
      <c r="E44" s="1812"/>
      <c r="F44" s="625">
        <f t="shared" ref="F44:K44" si="4">AJ34</f>
        <v>0</v>
      </c>
      <c r="G44" s="626">
        <f t="shared" si="4"/>
        <v>0</v>
      </c>
      <c r="H44" s="626">
        <f t="shared" si="4"/>
        <v>1</v>
      </c>
      <c r="I44" s="626">
        <f t="shared" si="4"/>
        <v>2</v>
      </c>
      <c r="J44" s="626">
        <f t="shared" si="4"/>
        <v>2</v>
      </c>
      <c r="K44" s="627">
        <f t="shared" si="4"/>
        <v>2</v>
      </c>
      <c r="L44" s="628"/>
      <c r="M44" s="649">
        <f>'１月'!M45+'２月'!F44</f>
        <v>0</v>
      </c>
      <c r="N44" s="626">
        <f>'１月'!N45+'２月'!G44</f>
        <v>0</v>
      </c>
      <c r="O44" s="626">
        <f>'１月'!O45+'２月'!H44</f>
        <v>1</v>
      </c>
      <c r="P44" s="626">
        <f>'１月'!P45+'２月'!I44</f>
        <v>3</v>
      </c>
      <c r="Q44" s="626">
        <f>'１月'!Q45+'２月'!J44</f>
        <v>3</v>
      </c>
      <c r="R44" s="627">
        <f>'１月'!R45+'２月'!K44</f>
        <v>3</v>
      </c>
      <c r="S44" s="628"/>
      <c r="T44" s="649">
        <f>'１月'!T45+'２月'!F44</f>
        <v>0</v>
      </c>
      <c r="U44" s="626">
        <f>'１月'!U45+'２月'!G44</f>
        <v>0</v>
      </c>
      <c r="V44" s="626">
        <f>'１月'!V45+'２月'!H44</f>
        <v>3</v>
      </c>
      <c r="W44" s="626">
        <f>'１月'!W45+'２月'!I44</f>
        <v>21</v>
      </c>
      <c r="X44" s="626">
        <f>'１月'!X45+'２月'!J44</f>
        <v>21</v>
      </c>
      <c r="Y44" s="627">
        <f>'１月'!Y45+'２月'!K44</f>
        <v>21</v>
      </c>
      <c r="Z44" s="629"/>
      <c r="AA44" s="1807" t="s">
        <v>144</v>
      </c>
      <c r="AB44" s="1523" t="s">
        <v>59</v>
      </c>
      <c r="AC44" s="1524"/>
      <c r="AD44" s="637"/>
      <c r="AE44" s="613"/>
      <c r="AF44" s="613"/>
      <c r="AG44" s="613"/>
      <c r="AH44" s="613"/>
      <c r="AI44" s="613"/>
      <c r="AJ44" s="613"/>
      <c r="AK44" s="613"/>
      <c r="AL44" s="614"/>
      <c r="AM44" s="1828"/>
      <c r="AN44" s="1829"/>
      <c r="AO44" s="638"/>
      <c r="AP44" s="637"/>
      <c r="AQ44" s="613"/>
      <c r="AR44" s="613"/>
      <c r="AS44" s="614"/>
      <c r="AT44" s="638"/>
      <c r="AU44" s="638"/>
      <c r="AV44" s="638"/>
      <c r="AW44" s="1828"/>
      <c r="AX44" s="1829"/>
      <c r="AY44" s="638"/>
    </row>
    <row r="45" spans="2:79" s="615" customFormat="1" ht="12" customHeight="1">
      <c r="B45" s="1798" t="s">
        <v>4</v>
      </c>
      <c r="C45" s="1799"/>
      <c r="D45" s="1799"/>
      <c r="E45" s="1800"/>
      <c r="F45" s="625">
        <v>0</v>
      </c>
      <c r="G45" s="626">
        <v>0</v>
      </c>
      <c r="H45" s="626">
        <f>AP34</f>
        <v>0</v>
      </c>
      <c r="I45" s="626">
        <f>AQ34</f>
        <v>0</v>
      </c>
      <c r="J45" s="626">
        <f>AR34</f>
        <v>0</v>
      </c>
      <c r="K45" s="627">
        <f>AS34</f>
        <v>0</v>
      </c>
      <c r="L45" s="628"/>
      <c r="M45" s="625">
        <f>'１月'!M46+'２月'!F45</f>
        <v>0</v>
      </c>
      <c r="N45" s="626">
        <f>'１月'!N46+'２月'!G45</f>
        <v>0</v>
      </c>
      <c r="O45" s="626">
        <f>'１月'!O46+'２月'!H45</f>
        <v>0</v>
      </c>
      <c r="P45" s="626">
        <f>'１月'!P46+'２月'!I45</f>
        <v>0</v>
      </c>
      <c r="Q45" s="626">
        <f>'１月'!Q46+'２月'!J45</f>
        <v>0</v>
      </c>
      <c r="R45" s="627">
        <f>'１月'!R46+'２月'!K45</f>
        <v>0</v>
      </c>
      <c r="S45" s="628"/>
      <c r="T45" s="649">
        <f>'１月'!T46+'２月'!F45</f>
        <v>0</v>
      </c>
      <c r="U45" s="626">
        <f>'１月'!U46+'２月'!G45</f>
        <v>0</v>
      </c>
      <c r="V45" s="626">
        <f>'１月'!V46+'２月'!H45</f>
        <v>0</v>
      </c>
      <c r="W45" s="626">
        <f>'１月'!W46+'２月'!I45</f>
        <v>7</v>
      </c>
      <c r="X45" s="626">
        <f>'１月'!X46+'２月'!J45</f>
        <v>7</v>
      </c>
      <c r="Y45" s="627">
        <f>'１月'!Y46+'２月'!K45</f>
        <v>7</v>
      </c>
      <c r="Z45" s="639"/>
      <c r="AA45" s="1808"/>
      <c r="AB45" s="1565" t="s">
        <v>141</v>
      </c>
      <c r="AC45" s="1566"/>
      <c r="AD45" s="640"/>
      <c r="AE45" s="634"/>
      <c r="AF45" s="634"/>
      <c r="AG45" s="634"/>
      <c r="AH45" s="634"/>
      <c r="AI45" s="634"/>
      <c r="AJ45" s="634"/>
      <c r="AK45" s="634"/>
      <c r="AL45" s="635"/>
      <c r="AM45" s="1832"/>
      <c r="AN45" s="1833"/>
      <c r="AO45" s="641"/>
      <c r="AP45" s="640"/>
      <c r="AQ45" s="634"/>
      <c r="AR45" s="634"/>
      <c r="AS45" s="635"/>
      <c r="AT45" s="641"/>
      <c r="AU45" s="641"/>
      <c r="AV45" s="641"/>
      <c r="AW45" s="1832"/>
      <c r="AX45" s="1833"/>
      <c r="AY45" s="641"/>
    </row>
    <row r="46" spans="2:79" s="615" customFormat="1" ht="12" customHeight="1">
      <c r="B46" s="1429" t="s">
        <v>329</v>
      </c>
      <c r="C46" s="1430"/>
      <c r="D46" s="1430"/>
      <c r="E46" s="1431"/>
      <c r="F46" s="630"/>
      <c r="G46" s="631"/>
      <c r="H46" s="631"/>
      <c r="I46" s="631"/>
      <c r="J46" s="631"/>
      <c r="K46" s="632"/>
      <c r="L46" s="633"/>
      <c r="M46" s="630">
        <f>'１月'!M47+'２月'!F46</f>
        <v>0</v>
      </c>
      <c r="N46" s="631">
        <f>'１月'!N47+'２月'!G46</f>
        <v>0</v>
      </c>
      <c r="O46" s="631">
        <f>'１月'!O47+'２月'!H46</f>
        <v>0</v>
      </c>
      <c r="P46" s="631">
        <f>'１月'!P47+'２月'!I46</f>
        <v>0</v>
      </c>
      <c r="Q46" s="631">
        <f>'１月'!Q47+'２月'!J46</f>
        <v>0</v>
      </c>
      <c r="R46" s="632">
        <f>'１月'!R47+'２月'!K46</f>
        <v>0</v>
      </c>
      <c r="S46" s="633"/>
      <c r="T46" s="650">
        <f>'１月'!T47+'２月'!F46</f>
        <v>0</v>
      </c>
      <c r="U46" s="631">
        <f>'１月'!U47+'２月'!G46</f>
        <v>0</v>
      </c>
      <c r="V46" s="631">
        <f>'１月'!V47+'２月'!H46</f>
        <v>0</v>
      </c>
      <c r="W46" s="631">
        <f>'１月'!W47+'２月'!I46</f>
        <v>0</v>
      </c>
      <c r="X46" s="631">
        <f>'１月'!X47+'２月'!J46</f>
        <v>0</v>
      </c>
      <c r="Y46" s="632">
        <f>'１月'!Y47+'２月'!K46</f>
        <v>0</v>
      </c>
      <c r="Z46" s="639"/>
      <c r="AA46" s="1809"/>
      <c r="AB46" s="1525" t="s">
        <v>142</v>
      </c>
      <c r="AC46" s="1526"/>
      <c r="AD46" s="642"/>
      <c r="AE46" s="643"/>
      <c r="AF46" s="643"/>
      <c r="AG46" s="643"/>
      <c r="AH46" s="643"/>
      <c r="AI46" s="643"/>
      <c r="AJ46" s="643"/>
      <c r="AK46" s="643"/>
      <c r="AL46" s="644"/>
      <c r="AM46" s="1830"/>
      <c r="AN46" s="1831"/>
      <c r="AO46" s="636"/>
      <c r="AP46" s="642"/>
      <c r="AQ46" s="643"/>
      <c r="AR46" s="643"/>
      <c r="AS46" s="644"/>
      <c r="AT46" s="636"/>
      <c r="AU46" s="636"/>
      <c r="AV46" s="636"/>
      <c r="AW46" s="1830"/>
      <c r="AX46" s="1831"/>
      <c r="AY46" s="636"/>
    </row>
    <row r="47" spans="2:79" ht="12" customHeight="1">
      <c r="B47" s="645"/>
      <c r="C47" s="645"/>
      <c r="D47" s="645"/>
      <c r="E47" s="645"/>
      <c r="F47" s="645"/>
      <c r="G47" s="645"/>
      <c r="H47" s="645"/>
      <c r="I47" s="645"/>
      <c r="J47" s="645"/>
      <c r="K47" s="646"/>
      <c r="L47" s="646"/>
      <c r="M47" s="646"/>
      <c r="N47" s="646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</row>
    <row r="48" spans="2:79" ht="12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25">
    <mergeCell ref="AW40:AX40"/>
    <mergeCell ref="AY36:AY37"/>
    <mergeCell ref="AT12:AY12"/>
    <mergeCell ref="AT20:AY20"/>
    <mergeCell ref="AT21:AY21"/>
    <mergeCell ref="AT22:AY22"/>
    <mergeCell ref="AT31:AY31"/>
    <mergeCell ref="AT10:AY10"/>
    <mergeCell ref="AT23:AY23"/>
    <mergeCell ref="AT24:AY24"/>
    <mergeCell ref="AT26:AY26"/>
    <mergeCell ref="AT27:AY27"/>
    <mergeCell ref="AT28:AY28"/>
    <mergeCell ref="AT29:AY29"/>
    <mergeCell ref="AT30:AY30"/>
    <mergeCell ref="AT36:AT37"/>
    <mergeCell ref="AT34:AY34"/>
    <mergeCell ref="AW45:AX45"/>
    <mergeCell ref="AW46:AX46"/>
    <mergeCell ref="AA41:AA43"/>
    <mergeCell ref="AB41:AC41"/>
    <mergeCell ref="AM41:AN41"/>
    <mergeCell ref="AW41:AX41"/>
    <mergeCell ref="AB42:AC42"/>
    <mergeCell ref="AM42:AN42"/>
    <mergeCell ref="AW42:AX42"/>
    <mergeCell ref="AB43:AC43"/>
    <mergeCell ref="AW43:AX43"/>
    <mergeCell ref="AA44:AA46"/>
    <mergeCell ref="AB44:AC44"/>
    <mergeCell ref="AM44:AN44"/>
    <mergeCell ref="AB46:AC46"/>
    <mergeCell ref="AM46:AN46"/>
    <mergeCell ref="AB45:AC45"/>
    <mergeCell ref="AM45:AN45"/>
    <mergeCell ref="AM43:AN43"/>
    <mergeCell ref="AW44:AX44"/>
    <mergeCell ref="AA38:AA40"/>
    <mergeCell ref="AB38:AC38"/>
    <mergeCell ref="AM38:AN38"/>
    <mergeCell ref="AP36:AS36"/>
    <mergeCell ref="AU36:AU37"/>
    <mergeCell ref="AV36:AV37"/>
    <mergeCell ref="AB39:AC39"/>
    <mergeCell ref="AB40:AC40"/>
    <mergeCell ref="AD2:AI2"/>
    <mergeCell ref="AM36:AN37"/>
    <mergeCell ref="AJ2:AO2"/>
    <mergeCell ref="AM39:AN39"/>
    <mergeCell ref="AM40:AN40"/>
    <mergeCell ref="AT2:AY3"/>
    <mergeCell ref="AT4:AY4"/>
    <mergeCell ref="AT5:AY5"/>
    <mergeCell ref="AT6:AY6"/>
    <mergeCell ref="AT7:AY7"/>
    <mergeCell ref="AT16:AY16"/>
    <mergeCell ref="AT17:AY17"/>
    <mergeCell ref="AT18:AY18"/>
    <mergeCell ref="AW36:AX37"/>
    <mergeCell ref="AW38:AX38"/>
    <mergeCell ref="AW39:AX39"/>
    <mergeCell ref="B34:C34"/>
    <mergeCell ref="D12:P12"/>
    <mergeCell ref="B1:AY1"/>
    <mergeCell ref="D7:P7"/>
    <mergeCell ref="D8:P8"/>
    <mergeCell ref="B2:B3"/>
    <mergeCell ref="C2:C3"/>
    <mergeCell ref="D4:P4"/>
    <mergeCell ref="D5:P5"/>
    <mergeCell ref="D6:P6"/>
    <mergeCell ref="AP2:AS2"/>
    <mergeCell ref="Q2:Q3"/>
    <mergeCell ref="D9:P9"/>
    <mergeCell ref="D10:P10"/>
    <mergeCell ref="D11:P11"/>
    <mergeCell ref="D2:P3"/>
    <mergeCell ref="R2:W2"/>
    <mergeCell ref="D31:P31"/>
    <mergeCell ref="D17:P17"/>
    <mergeCell ref="D18:P18"/>
    <mergeCell ref="D19:P19"/>
    <mergeCell ref="D20:P20"/>
    <mergeCell ref="D26:P26"/>
    <mergeCell ref="D27:P27"/>
    <mergeCell ref="B46:E46"/>
    <mergeCell ref="B36:E36"/>
    <mergeCell ref="B41:E41"/>
    <mergeCell ref="B43:E43"/>
    <mergeCell ref="B44:E44"/>
    <mergeCell ref="B45:E45"/>
    <mergeCell ref="B42:E42"/>
    <mergeCell ref="B39:E39"/>
    <mergeCell ref="B37:E37"/>
    <mergeCell ref="B40:E40"/>
    <mergeCell ref="B38:E38"/>
    <mergeCell ref="D28:P28"/>
    <mergeCell ref="R34:W34"/>
    <mergeCell ref="D34:P34"/>
    <mergeCell ref="D30:P30"/>
    <mergeCell ref="D29:P29"/>
    <mergeCell ref="AA36:AC37"/>
    <mergeCell ref="AD36:AL36"/>
    <mergeCell ref="AO36:AO37"/>
    <mergeCell ref="D32:P32"/>
    <mergeCell ref="D33:P33"/>
    <mergeCell ref="AZ2:BA2"/>
    <mergeCell ref="AT8:AY8"/>
    <mergeCell ref="AT9:AY9"/>
    <mergeCell ref="AT19:AY19"/>
    <mergeCell ref="AT11:AY11"/>
    <mergeCell ref="D25:P25"/>
    <mergeCell ref="X2:AC2"/>
    <mergeCell ref="D14:P14"/>
    <mergeCell ref="D21:P21"/>
    <mergeCell ref="D22:P22"/>
    <mergeCell ref="D13:P13"/>
    <mergeCell ref="D23:P23"/>
    <mergeCell ref="D15:P15"/>
    <mergeCell ref="AT13:AY13"/>
    <mergeCell ref="AT14:AY14"/>
    <mergeCell ref="AT15:AY15"/>
    <mergeCell ref="AT25:AY25"/>
    <mergeCell ref="D16:P16"/>
    <mergeCell ref="D24:P24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CA60"/>
  <sheetViews>
    <sheetView topLeftCell="A16" zoomScale="130" zoomScaleNormal="130" workbookViewId="0">
      <selection activeCell="Y42" sqref="Y42"/>
    </sheetView>
  </sheetViews>
  <sheetFormatPr defaultColWidth="9" defaultRowHeight="13.2"/>
  <cols>
    <col min="1" max="1" width="0.6640625" style="590" customWidth="1"/>
    <col min="2" max="51" width="2.6640625" style="590" customWidth="1"/>
    <col min="52" max="16384" width="9" style="590"/>
  </cols>
  <sheetData>
    <row r="1" spans="2:52" ht="20.100000000000001" customHeight="1" thickBot="1">
      <c r="B1" s="1321" t="s">
        <v>472</v>
      </c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  <c r="X1" s="1321"/>
      <c r="Y1" s="1321"/>
      <c r="Z1" s="1778"/>
      <c r="AA1" s="1778"/>
      <c r="AB1" s="1778"/>
      <c r="AC1" s="1778"/>
      <c r="AD1" s="1778"/>
      <c r="AE1" s="1778"/>
      <c r="AF1" s="1778"/>
      <c r="AG1" s="1778"/>
      <c r="AH1" s="1778"/>
      <c r="AI1" s="1778"/>
      <c r="AJ1" s="1778"/>
      <c r="AK1" s="1778"/>
      <c r="AL1" s="1778"/>
      <c r="AM1" s="1778"/>
      <c r="AN1" s="1778"/>
      <c r="AO1" s="1778"/>
      <c r="AP1" s="1778"/>
      <c r="AQ1" s="1778"/>
      <c r="AR1" s="1778"/>
      <c r="AS1" s="1778"/>
      <c r="AT1" s="1778"/>
      <c r="AU1" s="1778"/>
      <c r="AV1" s="1778"/>
      <c r="AW1" s="1778"/>
      <c r="AX1" s="1778"/>
      <c r="AY1" s="1778"/>
    </row>
    <row r="2" spans="2:52" s="591" customFormat="1" ht="12" customHeight="1">
      <c r="B2" s="1643" t="s">
        <v>1</v>
      </c>
      <c r="C2" s="1644" t="s">
        <v>2</v>
      </c>
      <c r="D2" s="1631" t="s">
        <v>6</v>
      </c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3"/>
      <c r="Q2" s="1779" t="s">
        <v>276</v>
      </c>
      <c r="R2" s="1631" t="s">
        <v>57</v>
      </c>
      <c r="S2" s="1648"/>
      <c r="T2" s="1648"/>
      <c r="U2" s="1648"/>
      <c r="V2" s="1648"/>
      <c r="W2" s="1649"/>
      <c r="X2" s="1631" t="s">
        <v>211</v>
      </c>
      <c r="Y2" s="1648"/>
      <c r="Z2" s="1648"/>
      <c r="AA2" s="1648"/>
      <c r="AB2" s="1648"/>
      <c r="AC2" s="1649"/>
      <c r="AD2" s="1631" t="s">
        <v>27</v>
      </c>
      <c r="AE2" s="1648"/>
      <c r="AF2" s="1648"/>
      <c r="AG2" s="1648"/>
      <c r="AH2" s="1648"/>
      <c r="AI2" s="1649"/>
      <c r="AJ2" s="1781" t="s">
        <v>139</v>
      </c>
      <c r="AK2" s="1782"/>
      <c r="AL2" s="1782"/>
      <c r="AM2" s="1782"/>
      <c r="AN2" s="1782"/>
      <c r="AO2" s="1783"/>
      <c r="AP2" s="1631" t="s">
        <v>140</v>
      </c>
      <c r="AQ2" s="1648"/>
      <c r="AR2" s="1648"/>
      <c r="AS2" s="1649"/>
      <c r="AT2" s="1784" t="s">
        <v>275</v>
      </c>
      <c r="AU2" s="1784"/>
      <c r="AV2" s="1784"/>
      <c r="AW2" s="1784"/>
      <c r="AX2" s="1784"/>
      <c r="AY2" s="1785"/>
      <c r="AZ2" s="123"/>
    </row>
    <row r="3" spans="2:52" s="591" customFormat="1" ht="12" customHeight="1" thickBot="1">
      <c r="B3" s="1634"/>
      <c r="C3" s="1645"/>
      <c r="D3" s="1634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6"/>
      <c r="Q3" s="1780"/>
      <c r="R3" s="592" t="s">
        <v>28</v>
      </c>
      <c r="S3" s="593" t="s">
        <v>29</v>
      </c>
      <c r="T3" s="593" t="s">
        <v>30</v>
      </c>
      <c r="U3" s="593" t="s">
        <v>31</v>
      </c>
      <c r="V3" s="593" t="s">
        <v>32</v>
      </c>
      <c r="W3" s="594" t="s">
        <v>33</v>
      </c>
      <c r="X3" s="592" t="s">
        <v>8</v>
      </c>
      <c r="Y3" s="593" t="s">
        <v>9</v>
      </c>
      <c r="Z3" s="593" t="s">
        <v>10</v>
      </c>
      <c r="AA3" s="593" t="s">
        <v>11</v>
      </c>
      <c r="AB3" s="593" t="s">
        <v>12</v>
      </c>
      <c r="AC3" s="594" t="s">
        <v>13</v>
      </c>
      <c r="AD3" s="592" t="s">
        <v>8</v>
      </c>
      <c r="AE3" s="593" t="s">
        <v>9</v>
      </c>
      <c r="AF3" s="593" t="s">
        <v>10</v>
      </c>
      <c r="AG3" s="593" t="s">
        <v>11</v>
      </c>
      <c r="AH3" s="593" t="s">
        <v>12</v>
      </c>
      <c r="AI3" s="594" t="s">
        <v>13</v>
      </c>
      <c r="AJ3" s="592" t="s">
        <v>8</v>
      </c>
      <c r="AK3" s="593" t="s">
        <v>9</v>
      </c>
      <c r="AL3" s="593" t="s">
        <v>10</v>
      </c>
      <c r="AM3" s="593" t="s">
        <v>11</v>
      </c>
      <c r="AN3" s="593" t="s">
        <v>12</v>
      </c>
      <c r="AO3" s="594" t="s">
        <v>13</v>
      </c>
      <c r="AP3" s="592"/>
      <c r="AQ3" s="593" t="s">
        <v>11</v>
      </c>
      <c r="AR3" s="593" t="s">
        <v>12</v>
      </c>
      <c r="AS3" s="594" t="s">
        <v>13</v>
      </c>
      <c r="AT3" s="1786"/>
      <c r="AU3" s="1786"/>
      <c r="AV3" s="1786"/>
      <c r="AW3" s="1786"/>
      <c r="AX3" s="1786"/>
      <c r="AY3" s="1787"/>
      <c r="AZ3" s="123"/>
    </row>
    <row r="4" spans="2:52" ht="12" customHeight="1">
      <c r="B4" s="397">
        <f>スクールカレンダー!AH13</f>
        <v>1</v>
      </c>
      <c r="C4" s="399" t="str">
        <f>スクールカレンダー!AI13</f>
        <v>月</v>
      </c>
      <c r="D4" s="1640" t="str">
        <f>IF(スクールカレンダー!AJ13="","",スクールカレンダー!AJ13)</f>
        <v xml:space="preserve">朝会　　安全点検日
</v>
      </c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2"/>
      <c r="Q4" s="385" t="s">
        <v>419</v>
      </c>
      <c r="R4" s="387" t="s">
        <v>420</v>
      </c>
      <c r="S4" s="127" t="s">
        <v>420</v>
      </c>
      <c r="T4" s="127" t="s">
        <v>420</v>
      </c>
      <c r="U4" s="127" t="s">
        <v>420</v>
      </c>
      <c r="V4" s="127" t="s">
        <v>420</v>
      </c>
      <c r="W4" s="127" t="s">
        <v>420</v>
      </c>
      <c r="X4" s="387">
        <v>5</v>
      </c>
      <c r="Y4" s="127">
        <v>5</v>
      </c>
      <c r="Z4" s="127">
        <v>6</v>
      </c>
      <c r="AA4" s="127">
        <v>6</v>
      </c>
      <c r="AB4" s="127">
        <v>6</v>
      </c>
      <c r="AC4" s="127">
        <v>6</v>
      </c>
      <c r="AD4" s="387"/>
      <c r="AE4" s="127"/>
      <c r="AF4" s="127"/>
      <c r="AG4" s="127"/>
      <c r="AH4" s="127"/>
      <c r="AI4" s="389"/>
      <c r="AJ4" s="387"/>
      <c r="AK4" s="127"/>
      <c r="AL4" s="127"/>
      <c r="AM4" s="127"/>
      <c r="AN4" s="127"/>
      <c r="AO4" s="389"/>
      <c r="AP4" s="387"/>
      <c r="AQ4" s="127"/>
      <c r="AR4" s="127"/>
      <c r="AS4" s="389"/>
      <c r="AT4" s="1424"/>
      <c r="AU4" s="1424"/>
      <c r="AV4" s="1424"/>
      <c r="AW4" s="1424"/>
      <c r="AX4" s="1424"/>
      <c r="AY4" s="1425"/>
      <c r="AZ4" s="114"/>
    </row>
    <row r="5" spans="2:52" ht="12" customHeight="1">
      <c r="B5" s="510">
        <f>スクールカレンダー!AH14</f>
        <v>2</v>
      </c>
      <c r="C5" s="525" t="str">
        <f>スクールカレンダー!AI14</f>
        <v>火</v>
      </c>
      <c r="D5" s="1625" t="str">
        <f>IF(スクールカレンダー!AJ14="","",スクールカレンダー!AJ14)</f>
        <v>ALT</v>
      </c>
      <c r="E5" s="1626"/>
      <c r="F5" s="1626"/>
      <c r="G5" s="1626"/>
      <c r="H5" s="1626"/>
      <c r="I5" s="1626"/>
      <c r="J5" s="1626"/>
      <c r="K5" s="1626"/>
      <c r="L5" s="1626"/>
      <c r="M5" s="1626"/>
      <c r="N5" s="1626"/>
      <c r="O5" s="1626"/>
      <c r="P5" s="1627"/>
      <c r="Q5" s="512" t="s">
        <v>23</v>
      </c>
      <c r="R5" s="513" t="s">
        <v>62</v>
      </c>
      <c r="S5" s="514" t="s">
        <v>62</v>
      </c>
      <c r="T5" s="514" t="s">
        <v>62</v>
      </c>
      <c r="U5" s="514" t="s">
        <v>359</v>
      </c>
      <c r="V5" s="514" t="s">
        <v>62</v>
      </c>
      <c r="W5" s="515" t="s">
        <v>625</v>
      </c>
      <c r="X5" s="513">
        <v>5</v>
      </c>
      <c r="Y5" s="514">
        <v>5</v>
      </c>
      <c r="Z5" s="514">
        <v>5</v>
      </c>
      <c r="AA5" s="514">
        <v>6</v>
      </c>
      <c r="AB5" s="514">
        <v>6</v>
      </c>
      <c r="AC5" s="514">
        <v>6</v>
      </c>
      <c r="AD5" s="513"/>
      <c r="AE5" s="514"/>
      <c r="AF5" s="514"/>
      <c r="AG5" s="514"/>
      <c r="AH5" s="514"/>
      <c r="AI5" s="515"/>
      <c r="AJ5" s="513"/>
      <c r="AK5" s="514"/>
      <c r="AL5" s="514"/>
      <c r="AM5" s="514"/>
      <c r="AN5" s="514"/>
      <c r="AO5" s="515"/>
      <c r="AP5" s="690"/>
      <c r="AQ5" s="691"/>
      <c r="AR5" s="691"/>
      <c r="AS5" s="692"/>
      <c r="AT5" s="1770"/>
      <c r="AU5" s="1770"/>
      <c r="AV5" s="1770"/>
      <c r="AW5" s="1770"/>
      <c r="AX5" s="1770"/>
      <c r="AY5" s="1771"/>
      <c r="AZ5" s="114"/>
    </row>
    <row r="6" spans="2:52" ht="12" customHeight="1">
      <c r="B6" s="510">
        <f>スクールカレンダー!AH15</f>
        <v>3</v>
      </c>
      <c r="C6" s="525" t="str">
        <f>スクールカレンダー!AI15</f>
        <v>水</v>
      </c>
      <c r="D6" s="1625" t="str">
        <f>IF(スクールカレンダー!AJ15="","",スクールカレンダー!AJ15)</f>
        <v>生指・学級経営反省会議
ＰＴＡ合同役員会議
体育館使用停止（～19日）</v>
      </c>
      <c r="E6" s="1626"/>
      <c r="F6" s="1626"/>
      <c r="G6" s="1626"/>
      <c r="H6" s="1626"/>
      <c r="I6" s="1626"/>
      <c r="J6" s="1626"/>
      <c r="K6" s="1626"/>
      <c r="L6" s="1626"/>
      <c r="M6" s="1626"/>
      <c r="N6" s="1626"/>
      <c r="O6" s="1626"/>
      <c r="P6" s="1627"/>
      <c r="Q6" s="512" t="s">
        <v>23</v>
      </c>
      <c r="R6" s="513" t="s">
        <v>62</v>
      </c>
      <c r="S6" s="514" t="s">
        <v>62</v>
      </c>
      <c r="T6" s="514" t="s">
        <v>62</v>
      </c>
      <c r="U6" s="514" t="s">
        <v>62</v>
      </c>
      <c r="V6" s="514" t="s">
        <v>62</v>
      </c>
      <c r="W6" s="518"/>
      <c r="X6" s="513">
        <v>5</v>
      </c>
      <c r="Y6" s="514">
        <v>5</v>
      </c>
      <c r="Z6" s="514">
        <v>5</v>
      </c>
      <c r="AA6" s="514">
        <v>5</v>
      </c>
      <c r="AB6" s="514">
        <v>5</v>
      </c>
      <c r="AC6" s="515">
        <v>5</v>
      </c>
      <c r="AD6" s="513"/>
      <c r="AE6" s="514"/>
      <c r="AF6" s="514"/>
      <c r="AG6" s="514"/>
      <c r="AH6" s="514"/>
      <c r="AI6" s="515"/>
      <c r="AJ6" s="513"/>
      <c r="AK6" s="514"/>
      <c r="AL6" s="514"/>
      <c r="AM6" s="514"/>
      <c r="AN6" s="514"/>
      <c r="AO6" s="515"/>
      <c r="AP6" s="513"/>
      <c r="AQ6" s="514"/>
      <c r="AR6" s="514"/>
      <c r="AS6" s="515"/>
      <c r="AT6" s="683"/>
      <c r="AU6" s="683"/>
      <c r="AV6" s="683"/>
      <c r="AW6" s="683"/>
      <c r="AX6" s="683"/>
      <c r="AY6" s="684"/>
      <c r="AZ6" s="114"/>
    </row>
    <row r="7" spans="2:52" ht="12" customHeight="1">
      <c r="B7" s="510">
        <f>スクールカレンダー!AH16</f>
        <v>4</v>
      </c>
      <c r="C7" s="525" t="str">
        <f>スクールカレンダー!AI16</f>
        <v>木</v>
      </c>
      <c r="D7" s="1625" t="str">
        <f>IF(スクールカレンダー!AJ16="","",スクールカレンダー!AJ16)</f>
        <v>6年生を送る会
地域参観日</v>
      </c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7"/>
      <c r="Q7" s="512" t="s">
        <v>23</v>
      </c>
      <c r="R7" s="513" t="s">
        <v>62</v>
      </c>
      <c r="S7" s="514" t="s">
        <v>62</v>
      </c>
      <c r="T7" s="514" t="s">
        <v>62</v>
      </c>
      <c r="U7" s="514" t="s">
        <v>62</v>
      </c>
      <c r="V7" s="514" t="s">
        <v>421</v>
      </c>
      <c r="W7" s="515" t="s">
        <v>62</v>
      </c>
      <c r="X7" s="513">
        <v>4</v>
      </c>
      <c r="Y7" s="514">
        <v>4</v>
      </c>
      <c r="Z7" s="514">
        <v>4</v>
      </c>
      <c r="AA7" s="514">
        <v>5</v>
      </c>
      <c r="AB7" s="514">
        <v>5</v>
      </c>
      <c r="AC7" s="514">
        <v>5</v>
      </c>
      <c r="AD7" s="513"/>
      <c r="AE7" s="514"/>
      <c r="AF7" s="514"/>
      <c r="AG7" s="514"/>
      <c r="AH7" s="514"/>
      <c r="AI7" s="515"/>
      <c r="AJ7" s="513">
        <v>1</v>
      </c>
      <c r="AK7" s="514">
        <v>1</v>
      </c>
      <c r="AL7" s="514">
        <v>1</v>
      </c>
      <c r="AM7" s="514">
        <v>1</v>
      </c>
      <c r="AN7" s="514">
        <v>1</v>
      </c>
      <c r="AO7" s="515">
        <v>1</v>
      </c>
      <c r="AP7" s="513"/>
      <c r="AQ7" s="514"/>
      <c r="AR7" s="514"/>
      <c r="AS7" s="515"/>
      <c r="AT7" s="1864" t="s">
        <v>639</v>
      </c>
      <c r="AU7" s="1858"/>
      <c r="AV7" s="1858"/>
      <c r="AW7" s="1858"/>
      <c r="AX7" s="1858"/>
      <c r="AY7" s="1859"/>
      <c r="AZ7" s="114"/>
    </row>
    <row r="8" spans="2:52" ht="12" customHeight="1">
      <c r="B8" s="510">
        <f>スクールカレンダー!AH17</f>
        <v>5</v>
      </c>
      <c r="C8" s="525" t="str">
        <f>スクールカレンダー!AI17</f>
        <v>金</v>
      </c>
      <c r="D8" s="1625" t="str">
        <f>IF(スクールカレンダー!AJ17="","",スクールカレンダー!AJ17)</f>
        <v>ALT</v>
      </c>
      <c r="E8" s="1626"/>
      <c r="F8" s="1626"/>
      <c r="G8" s="1626"/>
      <c r="H8" s="1626"/>
      <c r="I8" s="1626"/>
      <c r="J8" s="1626"/>
      <c r="K8" s="1626"/>
      <c r="L8" s="1626"/>
      <c r="M8" s="1626"/>
      <c r="N8" s="1626"/>
      <c r="O8" s="1626"/>
      <c r="P8" s="1627"/>
      <c r="Q8" s="512" t="s">
        <v>23</v>
      </c>
      <c r="R8" s="1138" t="s">
        <v>351</v>
      </c>
      <c r="S8" s="514" t="s">
        <v>62</v>
      </c>
      <c r="T8" s="514" t="s">
        <v>62</v>
      </c>
      <c r="U8" s="514" t="s">
        <v>62</v>
      </c>
      <c r="V8" s="514" t="s">
        <v>62</v>
      </c>
      <c r="W8" s="670" t="s">
        <v>62</v>
      </c>
      <c r="X8" s="513">
        <v>5</v>
      </c>
      <c r="Y8" s="514">
        <v>5</v>
      </c>
      <c r="Z8" s="514">
        <v>6</v>
      </c>
      <c r="AA8" s="514">
        <v>6</v>
      </c>
      <c r="AB8" s="514">
        <v>6</v>
      </c>
      <c r="AC8" s="514">
        <v>6</v>
      </c>
      <c r="AD8" s="513"/>
      <c r="AE8" s="514"/>
      <c r="AF8" s="514"/>
      <c r="AG8" s="514"/>
      <c r="AH8" s="514"/>
      <c r="AI8" s="515"/>
      <c r="AJ8" s="513"/>
      <c r="AK8" s="514"/>
      <c r="AL8" s="514"/>
      <c r="AM8" s="514"/>
      <c r="AN8" s="514"/>
      <c r="AO8" s="515"/>
      <c r="AP8" s="513"/>
      <c r="AQ8" s="514"/>
      <c r="AR8" s="514"/>
      <c r="AS8" s="515"/>
      <c r="AT8" s="1400"/>
      <c r="AU8" s="1401"/>
      <c r="AV8" s="1401"/>
      <c r="AW8" s="1401"/>
      <c r="AX8" s="1401"/>
      <c r="AY8" s="1402"/>
      <c r="AZ8" s="114"/>
    </row>
    <row r="9" spans="2:52" ht="12" customHeight="1">
      <c r="B9" s="866">
        <f>スクールカレンダー!AH18</f>
        <v>6</v>
      </c>
      <c r="C9" s="867" t="str">
        <f>スクールカレンダー!AI18</f>
        <v>土</v>
      </c>
      <c r="D9" s="1637" t="str">
        <f>IF(スクールカレンダー!AJ18="","",スクールカレンダー!AJ18)</f>
        <v/>
      </c>
      <c r="E9" s="1638"/>
      <c r="F9" s="1638"/>
      <c r="G9" s="1638"/>
      <c r="H9" s="1638"/>
      <c r="I9" s="1638"/>
      <c r="J9" s="1638"/>
      <c r="K9" s="1638"/>
      <c r="L9" s="1638"/>
      <c r="M9" s="1638"/>
      <c r="N9" s="1638"/>
      <c r="O9" s="1638"/>
      <c r="P9" s="1639"/>
      <c r="Q9" s="851"/>
      <c r="R9" s="852"/>
      <c r="S9" s="853"/>
      <c r="T9" s="853"/>
      <c r="U9" s="853"/>
      <c r="V9" s="853"/>
      <c r="W9" s="854"/>
      <c r="X9" s="852"/>
      <c r="Y9" s="853"/>
      <c r="Z9" s="853"/>
      <c r="AA9" s="853"/>
      <c r="AB9" s="853"/>
      <c r="AC9" s="854"/>
      <c r="AD9" s="852"/>
      <c r="AE9" s="853"/>
      <c r="AF9" s="853"/>
      <c r="AG9" s="853"/>
      <c r="AH9" s="853"/>
      <c r="AI9" s="854"/>
      <c r="AJ9" s="852"/>
      <c r="AK9" s="853"/>
      <c r="AL9" s="853"/>
      <c r="AM9" s="853"/>
      <c r="AN9" s="853"/>
      <c r="AO9" s="854"/>
      <c r="AP9" s="852"/>
      <c r="AQ9" s="853"/>
      <c r="AR9" s="853"/>
      <c r="AS9" s="854"/>
      <c r="AT9" s="1398"/>
      <c r="AU9" s="1398"/>
      <c r="AV9" s="1398"/>
      <c r="AW9" s="1398"/>
      <c r="AX9" s="1398"/>
      <c r="AY9" s="1399"/>
      <c r="AZ9" s="114"/>
    </row>
    <row r="10" spans="2:52" ht="12" customHeight="1">
      <c r="B10" s="866">
        <f>スクールカレンダー!AH19</f>
        <v>7</v>
      </c>
      <c r="C10" s="867" t="str">
        <f>スクールカレンダー!AI19</f>
        <v>日</v>
      </c>
      <c r="D10" s="1637" t="str">
        <f>IF(スクールカレンダー!AJ19="","",スクールカレンダー!AJ19)</f>
        <v/>
      </c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9"/>
      <c r="Q10" s="851"/>
      <c r="R10" s="1133"/>
      <c r="S10" s="853"/>
      <c r="T10" s="853"/>
      <c r="U10" s="853"/>
      <c r="V10" s="853"/>
      <c r="W10" s="861"/>
      <c r="X10" s="852"/>
      <c r="Y10" s="853"/>
      <c r="Z10" s="853"/>
      <c r="AA10" s="853"/>
      <c r="AB10" s="853"/>
      <c r="AC10" s="853"/>
      <c r="AD10" s="852"/>
      <c r="AE10" s="853"/>
      <c r="AF10" s="853"/>
      <c r="AG10" s="853"/>
      <c r="AH10" s="853"/>
      <c r="AI10" s="854"/>
      <c r="AJ10" s="852"/>
      <c r="AK10" s="853"/>
      <c r="AL10" s="853"/>
      <c r="AM10" s="853"/>
      <c r="AN10" s="853"/>
      <c r="AO10" s="854"/>
      <c r="AP10" s="852"/>
      <c r="AQ10" s="853"/>
      <c r="AR10" s="853"/>
      <c r="AS10" s="854"/>
      <c r="AT10" s="1398"/>
      <c r="AU10" s="1398"/>
      <c r="AV10" s="1398"/>
      <c r="AW10" s="1398"/>
      <c r="AX10" s="1398"/>
      <c r="AY10" s="1399"/>
      <c r="AZ10" s="114"/>
    </row>
    <row r="11" spans="2:52" ht="12" customHeight="1">
      <c r="B11" s="397">
        <f>スクールカレンダー!AH20</f>
        <v>8</v>
      </c>
      <c r="C11" s="399" t="str">
        <f>スクールカレンダー!AI20</f>
        <v>月</v>
      </c>
      <c r="D11" s="1640" t="str">
        <f>IF(スクールカレンダー!AJ20="","",スクールカレンダー!AJ20)</f>
        <v/>
      </c>
      <c r="E11" s="1641"/>
      <c r="F11" s="1641"/>
      <c r="G11" s="1641"/>
      <c r="H11" s="1641"/>
      <c r="I11" s="1641"/>
      <c r="J11" s="1641"/>
      <c r="K11" s="1641"/>
      <c r="L11" s="1641"/>
      <c r="M11" s="1641"/>
      <c r="N11" s="1641"/>
      <c r="O11" s="1641"/>
      <c r="P11" s="1642"/>
      <c r="Q11" s="385" t="s">
        <v>23</v>
      </c>
      <c r="R11" s="1136" t="s">
        <v>351</v>
      </c>
      <c r="S11" s="127" t="s">
        <v>62</v>
      </c>
      <c r="T11" s="127" t="s">
        <v>62</v>
      </c>
      <c r="U11" s="127" t="s">
        <v>62</v>
      </c>
      <c r="V11" s="127" t="s">
        <v>62</v>
      </c>
      <c r="W11" s="657" t="s">
        <v>62</v>
      </c>
      <c r="X11" s="387">
        <v>5</v>
      </c>
      <c r="Y11" s="127">
        <v>5</v>
      </c>
      <c r="Z11" s="127">
        <v>6</v>
      </c>
      <c r="AA11" s="127">
        <v>6</v>
      </c>
      <c r="AB11" s="127">
        <v>6</v>
      </c>
      <c r="AC11" s="127">
        <v>6</v>
      </c>
      <c r="AD11" s="387"/>
      <c r="AE11" s="127"/>
      <c r="AF11" s="127"/>
      <c r="AG11" s="127"/>
      <c r="AH11" s="127"/>
      <c r="AI11" s="389"/>
      <c r="AJ11" s="387"/>
      <c r="AK11" s="127"/>
      <c r="AL11" s="127"/>
      <c r="AM11" s="127"/>
      <c r="AN11" s="127"/>
      <c r="AO11" s="389"/>
      <c r="AP11" s="387"/>
      <c r="AQ11" s="127"/>
      <c r="AR11" s="127"/>
      <c r="AS11" s="389"/>
      <c r="AT11" s="1424"/>
      <c r="AU11" s="1424"/>
      <c r="AV11" s="1424"/>
      <c r="AW11" s="1424"/>
      <c r="AX11" s="1424"/>
      <c r="AY11" s="1425"/>
      <c r="AZ11" s="114"/>
    </row>
    <row r="12" spans="2:52" ht="12" customHeight="1">
      <c r="B12" s="510">
        <f>スクールカレンダー!AH21</f>
        <v>9</v>
      </c>
      <c r="C12" s="525" t="str">
        <f>スクールカレンダー!AI21</f>
        <v>火</v>
      </c>
      <c r="D12" s="1625" t="str">
        <f>IF(スクールカレンダー!AJ21="","",スクールカレンダー!AJ21)</f>
        <v>ALT</v>
      </c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7"/>
      <c r="Q12" s="512" t="s">
        <v>23</v>
      </c>
      <c r="R12" s="1138" t="s">
        <v>62</v>
      </c>
      <c r="S12" s="514" t="s">
        <v>62</v>
      </c>
      <c r="T12" s="514" t="s">
        <v>62</v>
      </c>
      <c r="U12" s="514" t="s">
        <v>62</v>
      </c>
      <c r="V12" s="514" t="s">
        <v>62</v>
      </c>
      <c r="W12" s="670" t="s">
        <v>62</v>
      </c>
      <c r="X12" s="387">
        <v>5</v>
      </c>
      <c r="Y12" s="127">
        <v>5</v>
      </c>
      <c r="Z12" s="127">
        <v>5</v>
      </c>
      <c r="AA12" s="127">
        <v>6</v>
      </c>
      <c r="AB12" s="127">
        <v>6</v>
      </c>
      <c r="AC12" s="127">
        <v>6</v>
      </c>
      <c r="AD12" s="513"/>
      <c r="AE12" s="514"/>
      <c r="AF12" s="514"/>
      <c r="AG12" s="514"/>
      <c r="AH12" s="514"/>
      <c r="AI12" s="515"/>
      <c r="AJ12" s="513"/>
      <c r="AK12" s="514"/>
      <c r="AL12" s="514"/>
      <c r="AM12" s="514"/>
      <c r="AN12" s="514"/>
      <c r="AO12" s="515"/>
      <c r="AP12" s="513"/>
      <c r="AQ12" s="514"/>
      <c r="AR12" s="514"/>
      <c r="AS12" s="515"/>
      <c r="AT12" s="1401"/>
      <c r="AU12" s="1401"/>
      <c r="AV12" s="1401"/>
      <c r="AW12" s="1401"/>
      <c r="AX12" s="1401"/>
      <c r="AY12" s="1402"/>
      <c r="AZ12" s="114"/>
    </row>
    <row r="13" spans="2:52" ht="12" customHeight="1">
      <c r="B13" s="510">
        <f>スクールカレンダー!AH22</f>
        <v>10</v>
      </c>
      <c r="C13" s="525" t="str">
        <f>スクールカレンダー!AI22</f>
        <v>水</v>
      </c>
      <c r="D13" s="1625" t="str">
        <f>IF(スクールカレンダー!AJ22="","",スクールカレンダー!AJ22)</f>
        <v/>
      </c>
      <c r="E13" s="1626"/>
      <c r="F13" s="1626"/>
      <c r="G13" s="1626"/>
      <c r="H13" s="1626"/>
      <c r="I13" s="1626"/>
      <c r="J13" s="1626"/>
      <c r="K13" s="1626"/>
      <c r="L13" s="1626"/>
      <c r="M13" s="1626"/>
      <c r="N13" s="1626"/>
      <c r="O13" s="1626"/>
      <c r="P13" s="1627"/>
      <c r="Q13" s="512" t="s">
        <v>23</v>
      </c>
      <c r="R13" s="513" t="s">
        <v>62</v>
      </c>
      <c r="S13" s="514" t="s">
        <v>62</v>
      </c>
      <c r="T13" s="514" t="s">
        <v>62</v>
      </c>
      <c r="U13" s="514" t="s">
        <v>62</v>
      </c>
      <c r="V13" s="514" t="s">
        <v>62</v>
      </c>
      <c r="W13" s="518"/>
      <c r="X13" s="513">
        <v>5</v>
      </c>
      <c r="Y13" s="514">
        <v>5</v>
      </c>
      <c r="Z13" s="514">
        <v>5</v>
      </c>
      <c r="AA13" s="514">
        <v>5</v>
      </c>
      <c r="AB13" s="514">
        <v>5</v>
      </c>
      <c r="AC13" s="514">
        <v>5</v>
      </c>
      <c r="AD13" s="513"/>
      <c r="AE13" s="514"/>
      <c r="AF13" s="514"/>
      <c r="AG13" s="514"/>
      <c r="AH13" s="514"/>
      <c r="AI13" s="515"/>
      <c r="AJ13" s="513"/>
      <c r="AK13" s="514"/>
      <c r="AL13" s="514"/>
      <c r="AM13" s="514"/>
      <c r="AN13" s="514"/>
      <c r="AO13" s="515"/>
      <c r="AP13" s="513"/>
      <c r="AQ13" s="514"/>
      <c r="AR13" s="514"/>
      <c r="AS13" s="515"/>
      <c r="AT13" s="1401"/>
      <c r="AU13" s="1401"/>
      <c r="AV13" s="1401"/>
      <c r="AW13" s="1401"/>
      <c r="AX13" s="1401"/>
      <c r="AY13" s="1402"/>
      <c r="AZ13" s="114"/>
    </row>
    <row r="14" spans="2:52" ht="12" customHeight="1">
      <c r="B14" s="510">
        <f>スクールカレンダー!AH23</f>
        <v>11</v>
      </c>
      <c r="C14" s="525" t="str">
        <f>スクールカレンダー!AI23</f>
        <v>木</v>
      </c>
      <c r="D14" s="1625" t="str">
        <f>IF(スクールカレンダー!AJ23="","",スクールカレンダー!AJ23)</f>
        <v>清掃強化日</v>
      </c>
      <c r="E14" s="1626"/>
      <c r="F14" s="1626"/>
      <c r="G14" s="1626"/>
      <c r="H14" s="1626"/>
      <c r="I14" s="1626"/>
      <c r="J14" s="1626"/>
      <c r="K14" s="1626"/>
      <c r="L14" s="1626"/>
      <c r="M14" s="1626"/>
      <c r="N14" s="1626"/>
      <c r="O14" s="1626"/>
      <c r="P14" s="1627"/>
      <c r="Q14" s="512" t="s">
        <v>23</v>
      </c>
      <c r="R14" s="513" t="s">
        <v>62</v>
      </c>
      <c r="S14" s="514" t="s">
        <v>62</v>
      </c>
      <c r="T14" s="514" t="s">
        <v>62</v>
      </c>
      <c r="U14" s="514" t="s">
        <v>62</v>
      </c>
      <c r="V14" s="514" t="s">
        <v>62</v>
      </c>
      <c r="W14" s="515" t="s">
        <v>62</v>
      </c>
      <c r="X14" s="513">
        <v>5</v>
      </c>
      <c r="Y14" s="514">
        <v>5</v>
      </c>
      <c r="Z14" s="514">
        <v>5</v>
      </c>
      <c r="AA14" s="514">
        <v>6</v>
      </c>
      <c r="AB14" s="514">
        <v>6</v>
      </c>
      <c r="AC14" s="515">
        <v>6</v>
      </c>
      <c r="AD14" s="695"/>
      <c r="AE14" s="514"/>
      <c r="AF14" s="514"/>
      <c r="AG14" s="514"/>
      <c r="AH14" s="514"/>
      <c r="AI14" s="670"/>
      <c r="AJ14" s="513"/>
      <c r="AK14" s="514"/>
      <c r="AL14" s="514"/>
      <c r="AM14" s="514"/>
      <c r="AN14" s="514"/>
      <c r="AO14" s="515"/>
      <c r="AP14" s="513"/>
      <c r="AQ14" s="514"/>
      <c r="AR14" s="514"/>
      <c r="AS14" s="515"/>
      <c r="AT14" s="1401"/>
      <c r="AU14" s="1401"/>
      <c r="AV14" s="1401"/>
      <c r="AW14" s="1401"/>
      <c r="AX14" s="1401"/>
      <c r="AY14" s="1402"/>
      <c r="AZ14" s="114"/>
    </row>
    <row r="15" spans="2:52" ht="12" customHeight="1">
      <c r="B15" s="397">
        <f>スクールカレンダー!AH24</f>
        <v>12</v>
      </c>
      <c r="C15" s="399" t="str">
        <f>スクールカレンダー!AI24</f>
        <v>金</v>
      </c>
      <c r="D15" s="1640" t="str">
        <f>IF(スクールカレンダー!AJ24="","",スクールカレンダー!AJ24)</f>
        <v>ALT</v>
      </c>
      <c r="E15" s="1641"/>
      <c r="F15" s="1641"/>
      <c r="G15" s="1641"/>
      <c r="H15" s="1641"/>
      <c r="I15" s="1641"/>
      <c r="J15" s="1641"/>
      <c r="K15" s="1641"/>
      <c r="L15" s="1641"/>
      <c r="M15" s="1641"/>
      <c r="N15" s="1641"/>
      <c r="O15" s="1641"/>
      <c r="P15" s="1642"/>
      <c r="Q15" s="512" t="s">
        <v>23</v>
      </c>
      <c r="R15" s="513" t="s">
        <v>62</v>
      </c>
      <c r="S15" s="514" t="s">
        <v>62</v>
      </c>
      <c r="T15" s="514" t="s">
        <v>563</v>
      </c>
      <c r="U15" s="514" t="s">
        <v>62</v>
      </c>
      <c r="V15" s="514" t="s">
        <v>62</v>
      </c>
      <c r="W15" s="515" t="s">
        <v>351</v>
      </c>
      <c r="X15" s="513">
        <v>5</v>
      </c>
      <c r="Y15" s="514">
        <v>5</v>
      </c>
      <c r="Z15" s="514">
        <v>6</v>
      </c>
      <c r="AA15" s="514">
        <v>6</v>
      </c>
      <c r="AB15" s="514">
        <v>6</v>
      </c>
      <c r="AC15" s="514">
        <v>5</v>
      </c>
      <c r="AD15" s="387"/>
      <c r="AE15" s="127"/>
      <c r="AF15" s="127"/>
      <c r="AG15" s="127"/>
      <c r="AH15" s="127"/>
      <c r="AI15" s="389">
        <v>1</v>
      </c>
      <c r="AJ15" s="387"/>
      <c r="AK15" s="127"/>
      <c r="AL15" s="127"/>
      <c r="AM15" s="127"/>
      <c r="AN15" s="127"/>
      <c r="AO15" s="389"/>
      <c r="AP15" s="387"/>
      <c r="AQ15" s="127"/>
      <c r="AR15" s="127"/>
      <c r="AS15" s="389"/>
      <c r="AT15" s="1424" t="s">
        <v>627</v>
      </c>
      <c r="AU15" s="1424"/>
      <c r="AV15" s="1424"/>
      <c r="AW15" s="1424"/>
      <c r="AX15" s="1424"/>
      <c r="AY15" s="1425"/>
      <c r="AZ15" s="114"/>
    </row>
    <row r="16" spans="2:52" ht="12" customHeight="1">
      <c r="B16" s="866">
        <f>スクールカレンダー!AH25</f>
        <v>13</v>
      </c>
      <c r="C16" s="867" t="str">
        <f>スクールカレンダー!AI25</f>
        <v>土</v>
      </c>
      <c r="D16" s="1637" t="str">
        <f>IF(スクールカレンダー!AJ25="","",スクールカレンダー!AJ25)</f>
        <v/>
      </c>
      <c r="E16" s="1638"/>
      <c r="F16" s="1638"/>
      <c r="G16" s="1638"/>
      <c r="H16" s="1638"/>
      <c r="I16" s="1638"/>
      <c r="J16" s="1638"/>
      <c r="K16" s="1638"/>
      <c r="L16" s="1638"/>
      <c r="M16" s="1638"/>
      <c r="N16" s="1638"/>
      <c r="O16" s="1638"/>
      <c r="P16" s="1639"/>
      <c r="Q16" s="851"/>
      <c r="R16" s="852"/>
      <c r="S16" s="853"/>
      <c r="T16" s="853"/>
      <c r="U16" s="853"/>
      <c r="V16" s="853"/>
      <c r="W16" s="854"/>
      <c r="X16" s="852"/>
      <c r="Y16" s="853"/>
      <c r="Z16" s="853"/>
      <c r="AA16" s="853"/>
      <c r="AB16" s="853"/>
      <c r="AC16" s="854"/>
      <c r="AD16" s="852"/>
      <c r="AE16" s="853"/>
      <c r="AF16" s="853"/>
      <c r="AG16" s="853"/>
      <c r="AH16" s="853"/>
      <c r="AI16" s="854"/>
      <c r="AJ16" s="852"/>
      <c r="AK16" s="853"/>
      <c r="AL16" s="853"/>
      <c r="AM16" s="853"/>
      <c r="AN16" s="853"/>
      <c r="AO16" s="854"/>
      <c r="AP16" s="852"/>
      <c r="AQ16" s="853"/>
      <c r="AR16" s="853"/>
      <c r="AS16" s="854"/>
      <c r="AT16" s="1397"/>
      <c r="AU16" s="1880"/>
      <c r="AV16" s="1880"/>
      <c r="AW16" s="1880"/>
      <c r="AX16" s="1880"/>
      <c r="AY16" s="1881"/>
      <c r="AZ16" s="114"/>
    </row>
    <row r="17" spans="2:52" ht="12" customHeight="1">
      <c r="B17" s="866">
        <f>スクールカレンダー!AH26</f>
        <v>14</v>
      </c>
      <c r="C17" s="867" t="str">
        <f>スクールカレンダー!AI26</f>
        <v>日</v>
      </c>
      <c r="D17" s="1637" t="str">
        <f>IF(スクールカレンダー!AJ26="","",スクールカレンダー!AJ26)</f>
        <v/>
      </c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  <c r="O17" s="1638"/>
      <c r="P17" s="1639"/>
      <c r="Q17" s="851"/>
      <c r="R17" s="909"/>
      <c r="S17" s="910"/>
      <c r="T17" s="910"/>
      <c r="U17" s="910"/>
      <c r="V17" s="910"/>
      <c r="W17" s="910"/>
      <c r="X17" s="852"/>
      <c r="Y17" s="853"/>
      <c r="Z17" s="853"/>
      <c r="AA17" s="853"/>
      <c r="AB17" s="853"/>
      <c r="AC17" s="853"/>
      <c r="AD17" s="1133"/>
      <c r="AE17" s="853"/>
      <c r="AF17" s="853"/>
      <c r="AG17" s="853"/>
      <c r="AH17" s="853"/>
      <c r="AI17" s="861"/>
      <c r="AJ17" s="852"/>
      <c r="AK17" s="853"/>
      <c r="AL17" s="853"/>
      <c r="AM17" s="853"/>
      <c r="AN17" s="853"/>
      <c r="AO17" s="854"/>
      <c r="AP17" s="852"/>
      <c r="AQ17" s="853"/>
      <c r="AR17" s="853"/>
      <c r="AS17" s="854"/>
      <c r="AT17" s="1398"/>
      <c r="AU17" s="1398"/>
      <c r="AV17" s="1398"/>
      <c r="AW17" s="1398"/>
      <c r="AX17" s="1398"/>
      <c r="AY17" s="1399"/>
      <c r="AZ17" s="114"/>
    </row>
    <row r="18" spans="2:52" ht="12" customHeight="1">
      <c r="B18" s="397">
        <f>スクールカレンダー!AH27</f>
        <v>15</v>
      </c>
      <c r="C18" s="399" t="str">
        <f>スクールカレンダー!AI27</f>
        <v>月</v>
      </c>
      <c r="D18" s="1640" t="str">
        <f>IF(スクールカレンダー!AJ27="","",スクールカレンダー!AJ27)</f>
        <v>清掃強化日</v>
      </c>
      <c r="E18" s="1641"/>
      <c r="F18" s="1641"/>
      <c r="G18" s="1641"/>
      <c r="H18" s="1641"/>
      <c r="I18" s="1641"/>
      <c r="J18" s="1641"/>
      <c r="K18" s="1641"/>
      <c r="L18" s="1641"/>
      <c r="M18" s="1641"/>
      <c r="N18" s="1641"/>
      <c r="O18" s="1641"/>
      <c r="P18" s="1642"/>
      <c r="Q18" s="385" t="s">
        <v>23</v>
      </c>
      <c r="R18" s="596" t="s">
        <v>351</v>
      </c>
      <c r="S18" s="597" t="s">
        <v>563</v>
      </c>
      <c r="T18" s="597" t="s">
        <v>563</v>
      </c>
      <c r="U18" s="597" t="s">
        <v>351</v>
      </c>
      <c r="V18" s="597" t="s">
        <v>351</v>
      </c>
      <c r="W18" s="597" t="s">
        <v>351</v>
      </c>
      <c r="X18" s="387">
        <v>4</v>
      </c>
      <c r="Y18" s="127">
        <v>4</v>
      </c>
      <c r="Z18" s="127">
        <v>5</v>
      </c>
      <c r="AA18" s="127">
        <v>5</v>
      </c>
      <c r="AB18" s="127">
        <v>5</v>
      </c>
      <c r="AC18" s="127">
        <v>5</v>
      </c>
      <c r="AD18" s="1136">
        <v>1</v>
      </c>
      <c r="AE18" s="127">
        <v>1</v>
      </c>
      <c r="AF18" s="127">
        <v>1</v>
      </c>
      <c r="AG18" s="127">
        <v>1</v>
      </c>
      <c r="AH18" s="127">
        <v>1</v>
      </c>
      <c r="AI18" s="657">
        <v>1</v>
      </c>
      <c r="AJ18" s="387"/>
      <c r="AK18" s="127"/>
      <c r="AL18" s="127"/>
      <c r="AM18" s="127"/>
      <c r="AN18" s="127"/>
      <c r="AO18" s="389"/>
      <c r="AP18" s="387"/>
      <c r="AQ18" s="127"/>
      <c r="AR18" s="127"/>
      <c r="AS18" s="389"/>
      <c r="AT18" s="1424" t="s">
        <v>428</v>
      </c>
      <c r="AU18" s="1424"/>
      <c r="AV18" s="1424"/>
      <c r="AW18" s="1424"/>
      <c r="AX18" s="1424"/>
      <c r="AY18" s="1425"/>
      <c r="AZ18" s="114"/>
    </row>
    <row r="19" spans="2:52" ht="12" customHeight="1">
      <c r="B19" s="510">
        <f>スクールカレンダー!AH28</f>
        <v>16</v>
      </c>
      <c r="C19" s="525" t="str">
        <f>スクールカレンダー!AI28</f>
        <v>火</v>
      </c>
      <c r="D19" s="1640" t="str">
        <f>IF(スクールカレンダー!AJ28="","",スクールカレンダー!AJ28)</f>
        <v>ALT
式場設営　清掃強化日</v>
      </c>
      <c r="E19" s="1641"/>
      <c r="F19" s="1641"/>
      <c r="G19" s="1641"/>
      <c r="H19" s="1641"/>
      <c r="I19" s="1641"/>
      <c r="J19" s="1641"/>
      <c r="K19" s="1641"/>
      <c r="L19" s="1641"/>
      <c r="M19" s="1641"/>
      <c r="N19" s="1641"/>
      <c r="O19" s="1641"/>
      <c r="P19" s="1642"/>
      <c r="Q19" s="512" t="s">
        <v>23</v>
      </c>
      <c r="R19" s="596" t="s">
        <v>351</v>
      </c>
      <c r="S19" s="597" t="s">
        <v>563</v>
      </c>
      <c r="T19" s="597" t="s">
        <v>563</v>
      </c>
      <c r="U19" s="597" t="s">
        <v>351</v>
      </c>
      <c r="V19" s="597" t="s">
        <v>351</v>
      </c>
      <c r="W19" s="597" t="s">
        <v>351</v>
      </c>
      <c r="X19" s="513">
        <v>4</v>
      </c>
      <c r="Y19" s="514">
        <v>4</v>
      </c>
      <c r="Z19" s="514">
        <v>4</v>
      </c>
      <c r="AA19" s="514">
        <v>4</v>
      </c>
      <c r="AB19" s="514">
        <v>4</v>
      </c>
      <c r="AC19" s="514">
        <v>5</v>
      </c>
      <c r="AD19" s="1138">
        <v>1</v>
      </c>
      <c r="AE19" s="514">
        <v>1</v>
      </c>
      <c r="AF19" s="514">
        <v>1</v>
      </c>
      <c r="AG19" s="514">
        <v>2</v>
      </c>
      <c r="AH19" s="514">
        <v>2</v>
      </c>
      <c r="AI19" s="670">
        <v>1</v>
      </c>
      <c r="AJ19" s="513"/>
      <c r="AK19" s="514"/>
      <c r="AL19" s="514"/>
      <c r="AM19" s="514"/>
      <c r="AN19" s="514"/>
      <c r="AO19" s="515"/>
      <c r="AP19" s="513"/>
      <c r="AQ19" s="514"/>
      <c r="AR19" s="514"/>
      <c r="AS19" s="515"/>
      <c r="AT19" s="1400" t="s">
        <v>431</v>
      </c>
      <c r="AU19" s="1401"/>
      <c r="AV19" s="1401"/>
      <c r="AW19" s="1401"/>
      <c r="AX19" s="1401"/>
      <c r="AY19" s="1402"/>
      <c r="AZ19" s="114"/>
    </row>
    <row r="20" spans="2:52" ht="12" customHeight="1">
      <c r="B20" s="510">
        <f>スクールカレンダー!AH29</f>
        <v>17</v>
      </c>
      <c r="C20" s="525" t="str">
        <f>スクールカレンダー!AI29</f>
        <v>水</v>
      </c>
      <c r="D20" s="1640" t="str">
        <f>IF(スクールカレンダー!AJ29="","",スクールカレンダー!AJ29)</f>
        <v>卒業式総練習
反省会議</v>
      </c>
      <c r="E20" s="1641"/>
      <c r="F20" s="1641"/>
      <c r="G20" s="1641"/>
      <c r="H20" s="1641"/>
      <c r="I20" s="1641"/>
      <c r="J20" s="1641"/>
      <c r="K20" s="1641"/>
      <c r="L20" s="1641"/>
      <c r="M20" s="1641"/>
      <c r="N20" s="1641"/>
      <c r="O20" s="1641"/>
      <c r="P20" s="1642"/>
      <c r="Q20" s="512" t="s">
        <v>23</v>
      </c>
      <c r="R20" s="596" t="s">
        <v>351</v>
      </c>
      <c r="S20" s="597" t="s">
        <v>563</v>
      </c>
      <c r="T20" s="597" t="s">
        <v>563</v>
      </c>
      <c r="U20" s="597" t="s">
        <v>351</v>
      </c>
      <c r="V20" s="597" t="s">
        <v>351</v>
      </c>
      <c r="W20" s="388" t="s">
        <v>626</v>
      </c>
      <c r="X20" s="387">
        <v>3</v>
      </c>
      <c r="Y20" s="127">
        <v>3</v>
      </c>
      <c r="Z20" s="127">
        <v>3</v>
      </c>
      <c r="AA20" s="127">
        <v>3</v>
      </c>
      <c r="AB20" s="127">
        <v>3</v>
      </c>
      <c r="AC20" s="127">
        <v>3</v>
      </c>
      <c r="AD20" s="1138">
        <v>2</v>
      </c>
      <c r="AE20" s="514">
        <v>2</v>
      </c>
      <c r="AF20" s="514">
        <v>2</v>
      </c>
      <c r="AG20" s="514">
        <v>2</v>
      </c>
      <c r="AH20" s="514">
        <v>2</v>
      </c>
      <c r="AI20" s="670">
        <v>2</v>
      </c>
      <c r="AJ20" s="513"/>
      <c r="AK20" s="514"/>
      <c r="AL20" s="514"/>
      <c r="AM20" s="514"/>
      <c r="AN20" s="514"/>
      <c r="AO20" s="515"/>
      <c r="AP20" s="513"/>
      <c r="AQ20" s="514"/>
      <c r="AR20" s="514"/>
      <c r="AS20" s="515"/>
      <c r="AT20" s="1400" t="s">
        <v>303</v>
      </c>
      <c r="AU20" s="1401"/>
      <c r="AV20" s="1401"/>
      <c r="AW20" s="1401"/>
      <c r="AX20" s="1401"/>
      <c r="AY20" s="1402"/>
      <c r="AZ20" s="114"/>
    </row>
    <row r="21" spans="2:52" ht="12" customHeight="1">
      <c r="B21" s="510">
        <f>スクールカレンダー!AH30</f>
        <v>18</v>
      </c>
      <c r="C21" s="525" t="str">
        <f>スクールカレンダー!AI30</f>
        <v>木</v>
      </c>
      <c r="D21" s="1640" t="str">
        <f>IF(スクールカレンダー!AJ30="","",スクールカレンダー!AJ30)</f>
        <v>同窓会入会式</v>
      </c>
      <c r="E21" s="1641"/>
      <c r="F21" s="1641"/>
      <c r="G21" s="1641"/>
      <c r="H21" s="1641"/>
      <c r="I21" s="1641"/>
      <c r="J21" s="1641"/>
      <c r="K21" s="1641"/>
      <c r="L21" s="1641"/>
      <c r="M21" s="1641"/>
      <c r="N21" s="1641"/>
      <c r="O21" s="1641"/>
      <c r="P21" s="1642"/>
      <c r="Q21" s="512" t="s">
        <v>23</v>
      </c>
      <c r="R21" s="513" t="s">
        <v>62</v>
      </c>
      <c r="S21" s="514" t="s">
        <v>778</v>
      </c>
      <c r="T21" s="514" t="s">
        <v>62</v>
      </c>
      <c r="U21" s="514" t="s">
        <v>62</v>
      </c>
      <c r="V21" s="514" t="s">
        <v>62</v>
      </c>
      <c r="W21" s="515" t="s">
        <v>563</v>
      </c>
      <c r="X21" s="513">
        <v>5</v>
      </c>
      <c r="Y21" s="514">
        <v>5</v>
      </c>
      <c r="Z21" s="514">
        <v>5</v>
      </c>
      <c r="AA21" s="514">
        <v>5</v>
      </c>
      <c r="AB21" s="514">
        <v>5</v>
      </c>
      <c r="AC21" s="514">
        <v>4</v>
      </c>
      <c r="AD21" s="513"/>
      <c r="AE21" s="514"/>
      <c r="AF21" s="514"/>
      <c r="AG21" s="514">
        <v>1</v>
      </c>
      <c r="AH21" s="514">
        <v>1</v>
      </c>
      <c r="AI21" s="514">
        <v>1</v>
      </c>
      <c r="AJ21" s="513"/>
      <c r="AK21" s="514"/>
      <c r="AL21" s="514"/>
      <c r="AM21" s="514"/>
      <c r="AN21" s="514"/>
      <c r="AO21" s="515"/>
      <c r="AP21" s="513"/>
      <c r="AQ21" s="514"/>
      <c r="AR21" s="514"/>
      <c r="AS21" s="515"/>
      <c r="AT21" s="1400" t="s">
        <v>640</v>
      </c>
      <c r="AU21" s="1401"/>
      <c r="AV21" s="1401"/>
      <c r="AW21" s="1401"/>
      <c r="AX21" s="1401"/>
      <c r="AY21" s="1402"/>
      <c r="AZ21" s="114"/>
    </row>
    <row r="22" spans="2:52" ht="12" customHeight="1">
      <c r="B22" s="397">
        <f>スクールカレンダー!AH31</f>
        <v>19</v>
      </c>
      <c r="C22" s="399" t="str">
        <f>スクールカレンダー!AI31</f>
        <v>金</v>
      </c>
      <c r="D22" s="1640" t="str">
        <f>IF(スクールカレンダー!AJ31="","",スクールカレンダー!AJ31)</f>
        <v>第7回卒業式</v>
      </c>
      <c r="E22" s="1641"/>
      <c r="F22" s="1641"/>
      <c r="G22" s="1641"/>
      <c r="H22" s="1641"/>
      <c r="I22" s="1641"/>
      <c r="J22" s="1641"/>
      <c r="K22" s="1641"/>
      <c r="L22" s="1641"/>
      <c r="M22" s="1641"/>
      <c r="N22" s="1641"/>
      <c r="O22" s="1641"/>
      <c r="P22" s="1642"/>
      <c r="Q22" s="516"/>
      <c r="R22" s="939"/>
      <c r="S22" s="514" t="s">
        <v>777</v>
      </c>
      <c r="T22" s="514" t="s">
        <v>563</v>
      </c>
      <c r="U22" s="514" t="s">
        <v>563</v>
      </c>
      <c r="V22" s="517"/>
      <c r="W22" s="518"/>
      <c r="X22" s="513">
        <v>0</v>
      </c>
      <c r="Y22" s="514">
        <v>0</v>
      </c>
      <c r="Z22" s="514">
        <v>0</v>
      </c>
      <c r="AA22" s="514">
        <v>0</v>
      </c>
      <c r="AB22" s="514">
        <v>0</v>
      </c>
      <c r="AC22" s="515">
        <v>0</v>
      </c>
      <c r="AD22" s="513">
        <v>3</v>
      </c>
      <c r="AE22" s="514">
        <v>3</v>
      </c>
      <c r="AF22" s="514">
        <v>3</v>
      </c>
      <c r="AG22" s="514">
        <v>3</v>
      </c>
      <c r="AH22" s="514">
        <v>3</v>
      </c>
      <c r="AI22" s="514">
        <v>3</v>
      </c>
      <c r="AJ22" s="387"/>
      <c r="AK22" s="127"/>
      <c r="AL22" s="127"/>
      <c r="AM22" s="127"/>
      <c r="AN22" s="127"/>
      <c r="AO22" s="389"/>
      <c r="AP22" s="387"/>
      <c r="AQ22" s="127"/>
      <c r="AR22" s="127"/>
      <c r="AS22" s="389"/>
      <c r="AT22" s="1886" t="s">
        <v>429</v>
      </c>
      <c r="AU22" s="1887"/>
      <c r="AV22" s="1887"/>
      <c r="AW22" s="1887"/>
      <c r="AX22" s="1887"/>
      <c r="AY22" s="1888"/>
      <c r="AZ22" s="114"/>
    </row>
    <row r="23" spans="2:52" ht="12" customHeight="1">
      <c r="B23" s="866">
        <f>スクールカレンダー!AH32</f>
        <v>20</v>
      </c>
      <c r="C23" s="867" t="str">
        <f>スクールカレンダー!AI32</f>
        <v>土</v>
      </c>
      <c r="D23" s="1637" t="str">
        <f>IF(スクールカレンダー!AJ32="","",スクールカレンダー!AJ32)</f>
        <v>春分の日</v>
      </c>
      <c r="E23" s="1638"/>
      <c r="F23" s="1638"/>
      <c r="G23" s="1638"/>
      <c r="H23" s="1638"/>
      <c r="I23" s="1638"/>
      <c r="J23" s="1638"/>
      <c r="K23" s="1638"/>
      <c r="L23" s="1638"/>
      <c r="M23" s="1638"/>
      <c r="N23" s="1638"/>
      <c r="O23" s="1638"/>
      <c r="P23" s="1639"/>
      <c r="Q23" s="851"/>
      <c r="R23" s="852"/>
      <c r="S23" s="853"/>
      <c r="T23" s="853"/>
      <c r="U23" s="853"/>
      <c r="V23" s="853"/>
      <c r="W23" s="854"/>
      <c r="X23" s="852"/>
      <c r="Y23" s="853"/>
      <c r="Z23" s="853"/>
      <c r="AA23" s="853"/>
      <c r="AB23" s="853"/>
      <c r="AC23" s="854"/>
      <c r="AD23" s="852"/>
      <c r="AE23" s="853"/>
      <c r="AF23" s="853"/>
      <c r="AG23" s="853"/>
      <c r="AH23" s="853"/>
      <c r="AI23" s="854"/>
      <c r="AJ23" s="852"/>
      <c r="AK23" s="853"/>
      <c r="AL23" s="853"/>
      <c r="AM23" s="853"/>
      <c r="AN23" s="853"/>
      <c r="AO23" s="854"/>
      <c r="AP23" s="852"/>
      <c r="AQ23" s="853"/>
      <c r="AR23" s="853"/>
      <c r="AS23" s="854"/>
      <c r="AT23" s="1397"/>
      <c r="AU23" s="1880"/>
      <c r="AV23" s="1880"/>
      <c r="AW23" s="1880"/>
      <c r="AX23" s="1880"/>
      <c r="AY23" s="1881"/>
      <c r="AZ23" s="114"/>
    </row>
    <row r="24" spans="2:52" ht="12" customHeight="1">
      <c r="B24" s="866">
        <f>スクールカレンダー!AH33</f>
        <v>21</v>
      </c>
      <c r="C24" s="867" t="str">
        <f>スクールカレンダー!AI33</f>
        <v>日</v>
      </c>
      <c r="D24" s="1637" t="str">
        <f>IF(スクールカレンダー!AJ33="","",スクールカレンダー!AJ33)</f>
        <v/>
      </c>
      <c r="E24" s="1638"/>
      <c r="F24" s="1638"/>
      <c r="G24" s="1638"/>
      <c r="H24" s="1638"/>
      <c r="I24" s="1638"/>
      <c r="J24" s="1638"/>
      <c r="K24" s="1638"/>
      <c r="L24" s="1638"/>
      <c r="M24" s="1638"/>
      <c r="N24" s="1638"/>
      <c r="O24" s="1638"/>
      <c r="P24" s="1639"/>
      <c r="Q24" s="851"/>
      <c r="R24" s="852"/>
      <c r="S24" s="853"/>
      <c r="T24" s="853"/>
      <c r="U24" s="853"/>
      <c r="V24" s="853"/>
      <c r="W24" s="854"/>
      <c r="X24" s="852"/>
      <c r="Y24" s="853"/>
      <c r="Z24" s="853"/>
      <c r="AA24" s="853"/>
      <c r="AB24" s="853"/>
      <c r="AC24" s="854"/>
      <c r="AD24" s="852"/>
      <c r="AE24" s="853"/>
      <c r="AF24" s="853"/>
      <c r="AG24" s="853"/>
      <c r="AH24" s="853"/>
      <c r="AI24" s="854"/>
      <c r="AJ24" s="852"/>
      <c r="AK24" s="853"/>
      <c r="AL24" s="853"/>
      <c r="AM24" s="853"/>
      <c r="AN24" s="853"/>
      <c r="AO24" s="854"/>
      <c r="AP24" s="852"/>
      <c r="AQ24" s="853"/>
      <c r="AR24" s="853"/>
      <c r="AS24" s="854"/>
      <c r="AT24" s="1398"/>
      <c r="AU24" s="1398"/>
      <c r="AV24" s="1398"/>
      <c r="AW24" s="1398"/>
      <c r="AX24" s="1398"/>
      <c r="AY24" s="1399"/>
      <c r="AZ24" s="114"/>
    </row>
    <row r="25" spans="2:52" ht="12" customHeight="1">
      <c r="B25" s="397">
        <f>スクールカレンダー!AH34</f>
        <v>22</v>
      </c>
      <c r="C25" s="399" t="str">
        <f>スクールカレンダー!AI34</f>
        <v>月</v>
      </c>
      <c r="D25" s="1640" t="str">
        <f>IF(スクールカレンダー!AJ34="","",スクールカレンダー!AJ34)</f>
        <v>卒業式後片付け</v>
      </c>
      <c r="E25" s="1641"/>
      <c r="F25" s="1641"/>
      <c r="G25" s="1641"/>
      <c r="H25" s="1641"/>
      <c r="I25" s="1641"/>
      <c r="J25" s="1641"/>
      <c r="K25" s="1641"/>
      <c r="L25" s="1641"/>
      <c r="M25" s="1641"/>
      <c r="N25" s="1641"/>
      <c r="O25" s="1641"/>
      <c r="P25" s="1642"/>
      <c r="Q25" s="512" t="s">
        <v>23</v>
      </c>
      <c r="R25" s="387" t="s">
        <v>563</v>
      </c>
      <c r="S25" s="127" t="s">
        <v>422</v>
      </c>
      <c r="T25" s="127" t="s">
        <v>422</v>
      </c>
      <c r="U25" s="127" t="s">
        <v>422</v>
      </c>
      <c r="V25" s="127" t="s">
        <v>422</v>
      </c>
      <c r="W25" s="127" t="s">
        <v>422</v>
      </c>
      <c r="X25" s="387">
        <v>5</v>
      </c>
      <c r="Y25" s="127">
        <v>5</v>
      </c>
      <c r="Z25" s="127">
        <v>6</v>
      </c>
      <c r="AA25" s="127">
        <v>5</v>
      </c>
      <c r="AB25" s="127">
        <v>5</v>
      </c>
      <c r="AC25" s="389">
        <v>0</v>
      </c>
      <c r="AD25" s="387"/>
      <c r="AE25" s="127"/>
      <c r="AF25" s="127"/>
      <c r="AG25" s="127">
        <v>1</v>
      </c>
      <c r="AH25" s="127">
        <v>1</v>
      </c>
      <c r="AI25" s="389"/>
      <c r="AJ25" s="387"/>
      <c r="AK25" s="127"/>
      <c r="AL25" s="127"/>
      <c r="AM25" s="127"/>
      <c r="AN25" s="127"/>
      <c r="AO25" s="389"/>
      <c r="AP25" s="387"/>
      <c r="AQ25" s="127"/>
      <c r="AR25" s="127"/>
      <c r="AS25" s="389"/>
      <c r="AT25" s="1423" t="s">
        <v>430</v>
      </c>
      <c r="AU25" s="1424"/>
      <c r="AV25" s="1424"/>
      <c r="AW25" s="1424"/>
      <c r="AX25" s="1424"/>
      <c r="AY25" s="1425"/>
      <c r="AZ25" s="114"/>
    </row>
    <row r="26" spans="2:52" ht="12" customHeight="1">
      <c r="B26" s="510">
        <f>スクールカレンダー!AH35</f>
        <v>23</v>
      </c>
      <c r="C26" s="525" t="str">
        <f>スクールカレンダー!AI35</f>
        <v>火</v>
      </c>
      <c r="D26" s="1625" t="str">
        <f>IF(スクールカレンダー!AJ35="","",スクールカレンダー!AJ35)</f>
        <v/>
      </c>
      <c r="E26" s="1626"/>
      <c r="F26" s="1626"/>
      <c r="G26" s="1626"/>
      <c r="H26" s="1626"/>
      <c r="I26" s="1626"/>
      <c r="J26" s="1626"/>
      <c r="K26" s="1626"/>
      <c r="L26" s="1626"/>
      <c r="M26" s="1626"/>
      <c r="N26" s="1626"/>
      <c r="O26" s="1626"/>
      <c r="P26" s="1627"/>
      <c r="Q26" s="512" t="s">
        <v>360</v>
      </c>
      <c r="R26" s="690" t="s">
        <v>62</v>
      </c>
      <c r="S26" s="691" t="s">
        <v>62</v>
      </c>
      <c r="T26" s="691" t="s">
        <v>62</v>
      </c>
      <c r="U26" s="691" t="s">
        <v>62</v>
      </c>
      <c r="V26" s="691" t="s">
        <v>62</v>
      </c>
      <c r="W26" s="692" t="s">
        <v>62</v>
      </c>
      <c r="X26" s="513">
        <v>5</v>
      </c>
      <c r="Y26" s="514">
        <v>5</v>
      </c>
      <c r="Z26" s="514">
        <v>5</v>
      </c>
      <c r="AA26" s="514">
        <v>6</v>
      </c>
      <c r="AB26" s="514">
        <v>6</v>
      </c>
      <c r="AC26" s="515">
        <v>0</v>
      </c>
      <c r="AD26" s="513"/>
      <c r="AE26" s="514"/>
      <c r="AF26" s="514"/>
      <c r="AG26" s="514"/>
      <c r="AH26" s="514"/>
      <c r="AI26" s="515"/>
      <c r="AJ26" s="513"/>
      <c r="AK26" s="514"/>
      <c r="AL26" s="514"/>
      <c r="AM26" s="514"/>
      <c r="AN26" s="514"/>
      <c r="AO26" s="515"/>
      <c r="AP26" s="513"/>
      <c r="AQ26" s="514"/>
      <c r="AR26" s="514"/>
      <c r="AS26" s="515"/>
      <c r="AT26" s="683"/>
      <c r="AU26" s="683"/>
      <c r="AV26" s="683"/>
      <c r="AW26" s="683"/>
      <c r="AX26" s="683"/>
      <c r="AY26" s="684"/>
      <c r="AZ26" s="114"/>
    </row>
    <row r="27" spans="2:52" ht="12" customHeight="1">
      <c r="B27" s="510">
        <f>スクールカレンダー!AH36</f>
        <v>24</v>
      </c>
      <c r="C27" s="525" t="str">
        <f>スクールカレンダー!AI36</f>
        <v>水</v>
      </c>
      <c r="D27" s="1625" t="str">
        <f>IF(スクールカレンダー!AJ36="","",スクールカレンダー!AJ36)</f>
        <v/>
      </c>
      <c r="E27" s="1626"/>
      <c r="F27" s="1626"/>
      <c r="G27" s="1626"/>
      <c r="H27" s="1626"/>
      <c r="I27" s="1626"/>
      <c r="J27" s="1626"/>
      <c r="K27" s="1626"/>
      <c r="L27" s="1626"/>
      <c r="M27" s="1626"/>
      <c r="N27" s="1626"/>
      <c r="O27" s="1626"/>
      <c r="P27" s="1627"/>
      <c r="Q27" s="512" t="s">
        <v>23</v>
      </c>
      <c r="R27" s="690" t="s">
        <v>62</v>
      </c>
      <c r="S27" s="691" t="s">
        <v>62</v>
      </c>
      <c r="T27" s="691" t="s">
        <v>62</v>
      </c>
      <c r="U27" s="691" t="s">
        <v>62</v>
      </c>
      <c r="V27" s="691" t="s">
        <v>62</v>
      </c>
      <c r="W27" s="518"/>
      <c r="X27" s="513">
        <v>5</v>
      </c>
      <c r="Y27" s="514">
        <v>5</v>
      </c>
      <c r="Z27" s="514">
        <v>5</v>
      </c>
      <c r="AA27" s="514">
        <v>5</v>
      </c>
      <c r="AB27" s="514">
        <v>5</v>
      </c>
      <c r="AC27" s="515">
        <v>0</v>
      </c>
      <c r="AD27" s="513"/>
      <c r="AE27" s="514"/>
      <c r="AF27" s="514"/>
      <c r="AG27" s="514"/>
      <c r="AH27" s="514"/>
      <c r="AI27" s="515"/>
      <c r="AJ27" s="513"/>
      <c r="AK27" s="514"/>
      <c r="AL27" s="514"/>
      <c r="AM27" s="514"/>
      <c r="AN27" s="514"/>
      <c r="AO27" s="515"/>
      <c r="AP27" s="513"/>
      <c r="AQ27" s="514"/>
      <c r="AR27" s="514"/>
      <c r="AS27" s="515"/>
      <c r="AT27" s="1401"/>
      <c r="AU27" s="1401"/>
      <c r="AV27" s="1401"/>
      <c r="AW27" s="1401"/>
      <c r="AX27" s="1401"/>
      <c r="AY27" s="1402"/>
      <c r="AZ27" s="114"/>
    </row>
    <row r="28" spans="2:52" ht="12" customHeight="1">
      <c r="B28" s="510">
        <f>スクールカレンダー!AH37</f>
        <v>25</v>
      </c>
      <c r="C28" s="525" t="str">
        <f>スクールカレンダー!AI37</f>
        <v>木</v>
      </c>
      <c r="D28" s="1625" t="str">
        <f>IF(スクールカレンダー!AJ37="","",スクールカレンダー!AJ37)</f>
        <v>修了式・離任式〈３時間〉
職員会議⑳</v>
      </c>
      <c r="E28" s="1626"/>
      <c r="F28" s="1626"/>
      <c r="G28" s="1626"/>
      <c r="H28" s="1626"/>
      <c r="I28" s="1626"/>
      <c r="J28" s="1626"/>
      <c r="K28" s="1626"/>
      <c r="L28" s="1626"/>
      <c r="M28" s="1626"/>
      <c r="N28" s="1626"/>
      <c r="O28" s="1626"/>
      <c r="P28" s="1627"/>
      <c r="Q28" s="516"/>
      <c r="R28" s="513" t="s">
        <v>563</v>
      </c>
      <c r="S28" s="514" t="s">
        <v>62</v>
      </c>
      <c r="T28" s="514" t="s">
        <v>62</v>
      </c>
      <c r="U28" s="517"/>
      <c r="V28" s="517"/>
      <c r="W28" s="518"/>
      <c r="X28" s="513">
        <v>2</v>
      </c>
      <c r="Y28" s="514">
        <v>2</v>
      </c>
      <c r="Z28" s="514">
        <v>2</v>
      </c>
      <c r="AA28" s="514">
        <v>2</v>
      </c>
      <c r="AB28" s="514">
        <v>2</v>
      </c>
      <c r="AC28" s="515">
        <v>0</v>
      </c>
      <c r="AD28" s="513">
        <v>1</v>
      </c>
      <c r="AE28" s="514">
        <v>1</v>
      </c>
      <c r="AF28" s="514">
        <v>1</v>
      </c>
      <c r="AG28" s="514">
        <v>1</v>
      </c>
      <c r="AH28" s="514">
        <v>1</v>
      </c>
      <c r="AI28" s="515"/>
      <c r="AJ28" s="513"/>
      <c r="AK28" s="514"/>
      <c r="AL28" s="514"/>
      <c r="AM28" s="514"/>
      <c r="AN28" s="514"/>
      <c r="AO28" s="515"/>
      <c r="AP28" s="513"/>
      <c r="AQ28" s="514"/>
      <c r="AR28" s="514"/>
      <c r="AS28" s="515"/>
      <c r="AT28" s="1401" t="s">
        <v>304</v>
      </c>
      <c r="AU28" s="1401"/>
      <c r="AV28" s="1401"/>
      <c r="AW28" s="1401"/>
      <c r="AX28" s="1401"/>
      <c r="AY28" s="1402"/>
      <c r="AZ28" s="114"/>
    </row>
    <row r="29" spans="2:52" ht="12" customHeight="1">
      <c r="B29" s="866">
        <f>スクールカレンダー!AH38</f>
        <v>26</v>
      </c>
      <c r="C29" s="867" t="str">
        <f>スクールカレンダー!AI38</f>
        <v>金</v>
      </c>
      <c r="D29" s="1637" t="str">
        <f>IF(スクールカレンダー!AJ38="","",スクールカレンダー!AJ38)</f>
        <v>学年末休業
PTA送別会</v>
      </c>
      <c r="E29" s="1638"/>
      <c r="F29" s="1638"/>
      <c r="G29" s="1638"/>
      <c r="H29" s="1638"/>
      <c r="I29" s="1638"/>
      <c r="J29" s="1638"/>
      <c r="K29" s="1638"/>
      <c r="L29" s="1638"/>
      <c r="M29" s="1638"/>
      <c r="N29" s="1638"/>
      <c r="O29" s="1638"/>
      <c r="P29" s="1639"/>
      <c r="Q29" s="851"/>
      <c r="R29" s="852"/>
      <c r="S29" s="853"/>
      <c r="T29" s="853"/>
      <c r="U29" s="853"/>
      <c r="V29" s="853"/>
      <c r="W29" s="854"/>
      <c r="X29" s="852"/>
      <c r="Y29" s="853"/>
      <c r="Z29" s="853"/>
      <c r="AA29" s="853"/>
      <c r="AB29" s="853"/>
      <c r="AC29" s="854"/>
      <c r="AD29" s="852"/>
      <c r="AE29" s="853"/>
      <c r="AF29" s="853"/>
      <c r="AG29" s="853"/>
      <c r="AH29" s="853"/>
      <c r="AI29" s="854"/>
      <c r="AJ29" s="852"/>
      <c r="AK29" s="853"/>
      <c r="AL29" s="853"/>
      <c r="AM29" s="853"/>
      <c r="AN29" s="853"/>
      <c r="AO29" s="854"/>
      <c r="AP29" s="852"/>
      <c r="AQ29" s="853"/>
      <c r="AR29" s="853"/>
      <c r="AS29" s="854"/>
      <c r="AT29" s="1398"/>
      <c r="AU29" s="1398"/>
      <c r="AV29" s="1398"/>
      <c r="AW29" s="1398"/>
      <c r="AX29" s="1398"/>
      <c r="AY29" s="1399"/>
      <c r="AZ29" s="114"/>
    </row>
    <row r="30" spans="2:52" ht="12" customHeight="1">
      <c r="B30" s="866">
        <f>スクールカレンダー!AH39</f>
        <v>27</v>
      </c>
      <c r="C30" s="867" t="str">
        <f>スクールカレンダー!AI39</f>
        <v>土</v>
      </c>
      <c r="D30" s="1637" t="str">
        <f>IF(スクールカレンダー!AJ39="","",スクールカレンダー!AJ39)</f>
        <v/>
      </c>
      <c r="E30" s="1638"/>
      <c r="F30" s="1638"/>
      <c r="G30" s="1638"/>
      <c r="H30" s="1638"/>
      <c r="I30" s="1638"/>
      <c r="J30" s="1638"/>
      <c r="K30" s="1638"/>
      <c r="L30" s="1638"/>
      <c r="M30" s="1638"/>
      <c r="N30" s="1638"/>
      <c r="O30" s="1638"/>
      <c r="P30" s="1639"/>
      <c r="Q30" s="851"/>
      <c r="R30" s="852"/>
      <c r="S30" s="853"/>
      <c r="T30" s="853"/>
      <c r="U30" s="853"/>
      <c r="V30" s="853"/>
      <c r="W30" s="854"/>
      <c r="X30" s="852"/>
      <c r="Y30" s="853"/>
      <c r="Z30" s="853"/>
      <c r="AA30" s="853"/>
      <c r="AB30" s="853"/>
      <c r="AC30" s="854"/>
      <c r="AD30" s="852"/>
      <c r="AE30" s="853"/>
      <c r="AF30" s="853"/>
      <c r="AG30" s="853"/>
      <c r="AH30" s="853"/>
      <c r="AI30" s="854"/>
      <c r="AJ30" s="852"/>
      <c r="AK30" s="853"/>
      <c r="AL30" s="853"/>
      <c r="AM30" s="853"/>
      <c r="AN30" s="853"/>
      <c r="AO30" s="854"/>
      <c r="AP30" s="852"/>
      <c r="AQ30" s="853"/>
      <c r="AR30" s="853"/>
      <c r="AS30" s="854"/>
      <c r="AT30" s="1398"/>
      <c r="AU30" s="1398"/>
      <c r="AV30" s="1398"/>
      <c r="AW30" s="1398"/>
      <c r="AX30" s="1398"/>
      <c r="AY30" s="1399"/>
      <c r="AZ30" s="114"/>
    </row>
    <row r="31" spans="2:52" ht="12" customHeight="1">
      <c r="B31" s="866">
        <f>スクールカレンダー!AH40</f>
        <v>28</v>
      </c>
      <c r="C31" s="867" t="str">
        <f>スクールカレンダー!AI40</f>
        <v>日</v>
      </c>
      <c r="D31" s="1637" t="str">
        <f>IF(スクールカレンダー!AJ40="","",スクールカレンダー!AJ40)</f>
        <v/>
      </c>
      <c r="E31" s="1638"/>
      <c r="F31" s="1638"/>
      <c r="G31" s="1638"/>
      <c r="H31" s="1638"/>
      <c r="I31" s="1638"/>
      <c r="J31" s="1638"/>
      <c r="K31" s="1638"/>
      <c r="L31" s="1638"/>
      <c r="M31" s="1638"/>
      <c r="N31" s="1638"/>
      <c r="O31" s="1638"/>
      <c r="P31" s="1639"/>
      <c r="Q31" s="851"/>
      <c r="R31" s="852"/>
      <c r="S31" s="853"/>
      <c r="T31" s="853"/>
      <c r="U31" s="853"/>
      <c r="V31" s="853"/>
      <c r="W31" s="854"/>
      <c r="X31" s="852"/>
      <c r="Y31" s="853"/>
      <c r="Z31" s="853"/>
      <c r="AA31" s="853"/>
      <c r="AB31" s="853"/>
      <c r="AC31" s="854"/>
      <c r="AD31" s="852"/>
      <c r="AE31" s="853"/>
      <c r="AF31" s="853"/>
      <c r="AG31" s="853"/>
      <c r="AH31" s="853"/>
      <c r="AI31" s="854"/>
      <c r="AJ31" s="852"/>
      <c r="AK31" s="853"/>
      <c r="AL31" s="853"/>
      <c r="AM31" s="853"/>
      <c r="AN31" s="853"/>
      <c r="AO31" s="854"/>
      <c r="AP31" s="852"/>
      <c r="AQ31" s="853"/>
      <c r="AR31" s="853"/>
      <c r="AS31" s="854"/>
      <c r="AT31" s="1398"/>
      <c r="AU31" s="1398"/>
      <c r="AV31" s="1398"/>
      <c r="AW31" s="1398"/>
      <c r="AX31" s="1398"/>
      <c r="AY31" s="1399"/>
      <c r="AZ31" s="114"/>
    </row>
    <row r="32" spans="2:52" ht="12" customHeight="1">
      <c r="B32" s="866">
        <f>スクールカレンダー!AH41</f>
        <v>29</v>
      </c>
      <c r="C32" s="867" t="str">
        <f>スクールカレンダー!AI41</f>
        <v>月</v>
      </c>
      <c r="D32" s="1637" t="str">
        <f>IF(スクールカレンダー!AJ41="","",スクールカレンダー!AJ41)</f>
        <v/>
      </c>
      <c r="E32" s="1638"/>
      <c r="F32" s="1638"/>
      <c r="G32" s="1638"/>
      <c r="H32" s="1638"/>
      <c r="I32" s="1638"/>
      <c r="J32" s="1638"/>
      <c r="K32" s="1638"/>
      <c r="L32" s="1638"/>
      <c r="M32" s="1638"/>
      <c r="N32" s="1638"/>
      <c r="O32" s="1638"/>
      <c r="P32" s="1639"/>
      <c r="Q32" s="851"/>
      <c r="R32" s="852"/>
      <c r="S32" s="853"/>
      <c r="T32" s="853"/>
      <c r="U32" s="853"/>
      <c r="V32" s="853"/>
      <c r="W32" s="854"/>
      <c r="X32" s="852"/>
      <c r="Y32" s="853"/>
      <c r="Z32" s="853"/>
      <c r="AA32" s="853"/>
      <c r="AB32" s="853"/>
      <c r="AC32" s="854"/>
      <c r="AD32" s="852"/>
      <c r="AE32" s="853"/>
      <c r="AF32" s="853"/>
      <c r="AG32" s="853"/>
      <c r="AH32" s="853"/>
      <c r="AI32" s="854"/>
      <c r="AJ32" s="852"/>
      <c r="AK32" s="853"/>
      <c r="AL32" s="853"/>
      <c r="AM32" s="853"/>
      <c r="AN32" s="853"/>
      <c r="AO32" s="854"/>
      <c r="AP32" s="852"/>
      <c r="AQ32" s="853"/>
      <c r="AR32" s="853"/>
      <c r="AS32" s="854"/>
      <c r="AT32" s="1398"/>
      <c r="AU32" s="1398"/>
      <c r="AV32" s="1398"/>
      <c r="AW32" s="1398"/>
      <c r="AX32" s="1398"/>
      <c r="AY32" s="1399"/>
      <c r="AZ32" s="114"/>
    </row>
    <row r="33" spans="2:79" ht="12" customHeight="1">
      <c r="B33" s="866">
        <f>スクールカレンダー!AH42</f>
        <v>30</v>
      </c>
      <c r="C33" s="867" t="str">
        <f>スクールカレンダー!AI42</f>
        <v>火</v>
      </c>
      <c r="D33" s="1637" t="str">
        <f>IF(スクールカレンダー!AJ42="","",スクールカレンダー!AJ42)</f>
        <v/>
      </c>
      <c r="E33" s="1638"/>
      <c r="F33" s="1638"/>
      <c r="G33" s="1638"/>
      <c r="H33" s="1638"/>
      <c r="I33" s="1638"/>
      <c r="J33" s="1638"/>
      <c r="K33" s="1638"/>
      <c r="L33" s="1638"/>
      <c r="M33" s="1638"/>
      <c r="N33" s="1638"/>
      <c r="O33" s="1638"/>
      <c r="P33" s="1639"/>
      <c r="Q33" s="914"/>
      <c r="R33" s="909"/>
      <c r="S33" s="910"/>
      <c r="T33" s="910"/>
      <c r="U33" s="910"/>
      <c r="V33" s="910"/>
      <c r="W33" s="911"/>
      <c r="X33" s="909"/>
      <c r="Y33" s="910"/>
      <c r="Z33" s="910"/>
      <c r="AA33" s="910"/>
      <c r="AB33" s="910"/>
      <c r="AC33" s="911"/>
      <c r="AD33" s="909"/>
      <c r="AE33" s="910"/>
      <c r="AF33" s="910"/>
      <c r="AG33" s="910"/>
      <c r="AH33" s="910"/>
      <c r="AI33" s="911"/>
      <c r="AJ33" s="909"/>
      <c r="AK33" s="910"/>
      <c r="AL33" s="910"/>
      <c r="AM33" s="910"/>
      <c r="AN33" s="910"/>
      <c r="AO33" s="911"/>
      <c r="AP33" s="909"/>
      <c r="AQ33" s="910"/>
      <c r="AR33" s="910"/>
      <c r="AS33" s="911"/>
      <c r="AT33" s="919"/>
      <c r="AU33" s="919"/>
      <c r="AV33" s="919"/>
      <c r="AW33" s="919"/>
      <c r="AX33" s="919"/>
      <c r="AY33" s="920"/>
      <c r="AZ33" s="114"/>
    </row>
    <row r="34" spans="2:79" ht="12" customHeight="1" thickBot="1">
      <c r="B34" s="876">
        <f>スクールカレンダー!AH43</f>
        <v>31</v>
      </c>
      <c r="C34" s="891" t="str">
        <f>スクールカレンダー!AI43</f>
        <v>水</v>
      </c>
      <c r="D34" s="1883" t="str">
        <f>IF(スクールカレンダー!AJ43="","",スクールカレンダー!AJ43)</f>
        <v>３年度　
4月7日始業式</v>
      </c>
      <c r="E34" s="1884"/>
      <c r="F34" s="1884"/>
      <c r="G34" s="1884"/>
      <c r="H34" s="1884"/>
      <c r="I34" s="1884"/>
      <c r="J34" s="1884"/>
      <c r="K34" s="1884"/>
      <c r="L34" s="1884"/>
      <c r="M34" s="1884"/>
      <c r="N34" s="1884"/>
      <c r="O34" s="1884"/>
      <c r="P34" s="1885"/>
      <c r="Q34" s="914"/>
      <c r="R34" s="909"/>
      <c r="S34" s="910"/>
      <c r="T34" s="910"/>
      <c r="U34" s="910"/>
      <c r="V34" s="910"/>
      <c r="W34" s="911"/>
      <c r="X34" s="909"/>
      <c r="Y34" s="910"/>
      <c r="Z34" s="910"/>
      <c r="AA34" s="910"/>
      <c r="AB34" s="910"/>
      <c r="AC34" s="911"/>
      <c r="AD34" s="909"/>
      <c r="AE34" s="910"/>
      <c r="AF34" s="910"/>
      <c r="AG34" s="910"/>
      <c r="AH34" s="910"/>
      <c r="AI34" s="911"/>
      <c r="AJ34" s="909"/>
      <c r="AK34" s="910"/>
      <c r="AL34" s="910"/>
      <c r="AM34" s="910"/>
      <c r="AN34" s="910"/>
      <c r="AO34" s="911"/>
      <c r="AP34" s="909"/>
      <c r="AQ34" s="910"/>
      <c r="AR34" s="910"/>
      <c r="AS34" s="911"/>
      <c r="AT34" s="1889"/>
      <c r="AU34" s="1889"/>
      <c r="AV34" s="1889"/>
      <c r="AW34" s="1889"/>
      <c r="AX34" s="1889"/>
      <c r="AY34" s="1890"/>
      <c r="AZ34" s="114"/>
    </row>
    <row r="35" spans="2:79" ht="12" customHeight="1" thickBot="1">
      <c r="B35" s="1247" t="s">
        <v>24</v>
      </c>
      <c r="C35" s="1246"/>
      <c r="D35" s="1868"/>
      <c r="E35" s="1869"/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70"/>
      <c r="Q35" s="391">
        <f>COUNTIF(Q4:Q34,"◎")</f>
        <v>17</v>
      </c>
      <c r="R35" s="1816"/>
      <c r="S35" s="1817"/>
      <c r="T35" s="1817"/>
      <c r="U35" s="1817"/>
      <c r="V35" s="1817"/>
      <c r="W35" s="1818"/>
      <c r="X35" s="599">
        <f t="shared" ref="X35:AS35" si="0">SUM(X4:X34)</f>
        <v>82</v>
      </c>
      <c r="Y35" s="600">
        <f t="shared" si="0"/>
        <v>82</v>
      </c>
      <c r="Z35" s="600">
        <f t="shared" si="0"/>
        <v>88</v>
      </c>
      <c r="AA35" s="600">
        <f t="shared" si="0"/>
        <v>92</v>
      </c>
      <c r="AB35" s="600">
        <f t="shared" si="0"/>
        <v>92</v>
      </c>
      <c r="AC35" s="601">
        <f t="shared" si="0"/>
        <v>73</v>
      </c>
      <c r="AD35" s="599">
        <f t="shared" si="0"/>
        <v>8</v>
      </c>
      <c r="AE35" s="600">
        <f t="shared" si="0"/>
        <v>8</v>
      </c>
      <c r="AF35" s="600">
        <f t="shared" si="0"/>
        <v>8</v>
      </c>
      <c r="AG35" s="600">
        <f t="shared" si="0"/>
        <v>11</v>
      </c>
      <c r="AH35" s="600">
        <f t="shared" si="0"/>
        <v>11</v>
      </c>
      <c r="AI35" s="601">
        <f t="shared" si="0"/>
        <v>9</v>
      </c>
      <c r="AJ35" s="599">
        <f t="shared" si="0"/>
        <v>1</v>
      </c>
      <c r="AK35" s="600">
        <f t="shared" si="0"/>
        <v>1</v>
      </c>
      <c r="AL35" s="600">
        <f t="shared" si="0"/>
        <v>1</v>
      </c>
      <c r="AM35" s="600">
        <f t="shared" si="0"/>
        <v>1</v>
      </c>
      <c r="AN35" s="600">
        <f t="shared" si="0"/>
        <v>1</v>
      </c>
      <c r="AO35" s="601">
        <f t="shared" si="0"/>
        <v>1</v>
      </c>
      <c r="AP35" s="599">
        <f t="shared" si="0"/>
        <v>0</v>
      </c>
      <c r="AQ35" s="600">
        <f t="shared" si="0"/>
        <v>0</v>
      </c>
      <c r="AR35" s="600">
        <f t="shared" si="0"/>
        <v>0</v>
      </c>
      <c r="AS35" s="601">
        <f t="shared" si="0"/>
        <v>0</v>
      </c>
      <c r="AT35" s="1878"/>
      <c r="AU35" s="1878"/>
      <c r="AV35" s="1878"/>
      <c r="AW35" s="1878"/>
      <c r="AX35" s="1878"/>
      <c r="AY35" s="1879"/>
      <c r="AZ35" s="116"/>
      <c r="BA35" s="602"/>
      <c r="BB35" s="602"/>
      <c r="BC35" s="602"/>
      <c r="BD35" s="602"/>
      <c r="BE35" s="602"/>
      <c r="BF35" s="602"/>
      <c r="BG35" s="602"/>
      <c r="BH35" s="602"/>
      <c r="BI35" s="602"/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</row>
    <row r="36" spans="2:79" ht="12" customHeight="1"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602"/>
    </row>
    <row r="37" spans="2:79" s="615" customFormat="1" ht="12" customHeight="1">
      <c r="B37" s="1801"/>
      <c r="C37" s="1802"/>
      <c r="D37" s="1802"/>
      <c r="E37" s="1803"/>
      <c r="F37" s="604" t="s">
        <v>8</v>
      </c>
      <c r="G37" s="605" t="s">
        <v>9</v>
      </c>
      <c r="H37" s="605" t="s">
        <v>10</v>
      </c>
      <c r="I37" s="605" t="s">
        <v>11</v>
      </c>
      <c r="J37" s="605" t="s">
        <v>12</v>
      </c>
      <c r="K37" s="606" t="s">
        <v>13</v>
      </c>
      <c r="L37" s="651"/>
      <c r="M37" s="604" t="s">
        <v>8</v>
      </c>
      <c r="N37" s="605" t="s">
        <v>9</v>
      </c>
      <c r="O37" s="605" t="s">
        <v>10</v>
      </c>
      <c r="P37" s="605" t="s">
        <v>11</v>
      </c>
      <c r="Q37" s="605" t="s">
        <v>12</v>
      </c>
      <c r="R37" s="606" t="s">
        <v>13</v>
      </c>
      <c r="S37" s="651"/>
      <c r="T37" s="604" t="s">
        <v>8</v>
      </c>
      <c r="U37" s="605" t="s">
        <v>9</v>
      </c>
      <c r="V37" s="605" t="s">
        <v>10</v>
      </c>
      <c r="W37" s="605" t="s">
        <v>11</v>
      </c>
      <c r="X37" s="605" t="s">
        <v>12</v>
      </c>
      <c r="Y37" s="606" t="s">
        <v>13</v>
      </c>
      <c r="Z37" s="608"/>
      <c r="AA37" s="1819"/>
      <c r="AB37" s="1820"/>
      <c r="AC37" s="1821"/>
      <c r="AD37" s="1836" t="s">
        <v>51</v>
      </c>
      <c r="AE37" s="1837"/>
      <c r="AF37" s="1837"/>
      <c r="AG37" s="1837"/>
      <c r="AH37" s="1837"/>
      <c r="AI37" s="1837"/>
      <c r="AJ37" s="1837"/>
      <c r="AK37" s="1837"/>
      <c r="AL37" s="1838"/>
      <c r="AM37" s="1839" t="s">
        <v>44</v>
      </c>
      <c r="AN37" s="1821"/>
      <c r="AO37" s="1834" t="s">
        <v>45</v>
      </c>
      <c r="AP37" s="1836" t="s">
        <v>156</v>
      </c>
      <c r="AQ37" s="1840"/>
      <c r="AR37" s="1840"/>
      <c r="AS37" s="1841"/>
      <c r="AT37" s="1834" t="s">
        <v>49</v>
      </c>
      <c r="AU37" s="1834" t="s">
        <v>278</v>
      </c>
      <c r="AV37" s="1834" t="s">
        <v>44</v>
      </c>
      <c r="AW37" s="1839" t="s">
        <v>25</v>
      </c>
      <c r="AX37" s="1821"/>
      <c r="AY37" s="1834" t="s">
        <v>50</v>
      </c>
    </row>
    <row r="38" spans="2:79" s="615" customFormat="1" ht="12" customHeight="1">
      <c r="B38" s="1804" t="s">
        <v>52</v>
      </c>
      <c r="C38" s="1805"/>
      <c r="D38" s="1805"/>
      <c r="E38" s="1806"/>
      <c r="F38" s="616">
        <v>19</v>
      </c>
      <c r="G38" s="699">
        <v>19</v>
      </c>
      <c r="H38" s="610">
        <v>19</v>
      </c>
      <c r="I38" s="648">
        <v>19</v>
      </c>
      <c r="J38" s="617">
        <v>19</v>
      </c>
      <c r="K38" s="618">
        <v>15</v>
      </c>
      <c r="L38" s="652"/>
      <c r="M38" s="616">
        <f>'２月'!M37+'３月'!F38</f>
        <v>47</v>
      </c>
      <c r="N38" s="617">
        <f>'２月'!N37+'３月'!G38</f>
        <v>47</v>
      </c>
      <c r="O38" s="617">
        <f>'２月'!O37+'３月'!H38</f>
        <v>47</v>
      </c>
      <c r="P38" s="617">
        <f>'２月'!P37+'３月'!I38</f>
        <v>47</v>
      </c>
      <c r="Q38" s="617">
        <f>'２月'!Q37+'３月'!J38</f>
        <v>47</v>
      </c>
      <c r="R38" s="618">
        <f>'２月'!R37+'３月'!K38</f>
        <v>43</v>
      </c>
      <c r="S38" s="652"/>
      <c r="T38" s="616">
        <f>'２月'!T37+'３月'!F38</f>
        <v>216</v>
      </c>
      <c r="U38" s="979">
        <f>'２月'!U37+'３月'!G38</f>
        <v>216</v>
      </c>
      <c r="V38" s="617">
        <f>'２月'!V37+'３月'!H38</f>
        <v>216</v>
      </c>
      <c r="W38" s="617">
        <f>'２月'!W37+'３月'!I38</f>
        <v>216</v>
      </c>
      <c r="X38" s="617">
        <f>'２月'!X37+'３月'!J38</f>
        <v>216</v>
      </c>
      <c r="Y38" s="618">
        <f>'２月'!Y37+'３月'!K38</f>
        <v>212</v>
      </c>
      <c r="Z38" s="620"/>
      <c r="AA38" s="1822"/>
      <c r="AB38" s="1823"/>
      <c r="AC38" s="1824"/>
      <c r="AD38" s="621" t="s">
        <v>35</v>
      </c>
      <c r="AE38" s="622" t="s">
        <v>37</v>
      </c>
      <c r="AF38" s="622" t="s">
        <v>36</v>
      </c>
      <c r="AG38" s="622" t="s">
        <v>38</v>
      </c>
      <c r="AH38" s="622" t="s">
        <v>39</v>
      </c>
      <c r="AI38" s="622" t="s">
        <v>40</v>
      </c>
      <c r="AJ38" s="622" t="s">
        <v>41</v>
      </c>
      <c r="AK38" s="622" t="s">
        <v>42</v>
      </c>
      <c r="AL38" s="623" t="s">
        <v>43</v>
      </c>
      <c r="AM38" s="1822"/>
      <c r="AN38" s="1824"/>
      <c r="AO38" s="1835"/>
      <c r="AP38" s="621" t="s">
        <v>46</v>
      </c>
      <c r="AQ38" s="622" t="s">
        <v>48</v>
      </c>
      <c r="AR38" s="622" t="s">
        <v>47</v>
      </c>
      <c r="AS38" s="623" t="s">
        <v>140</v>
      </c>
      <c r="AT38" s="1835"/>
      <c r="AU38" s="1835"/>
      <c r="AV38" s="1835"/>
      <c r="AW38" s="1842"/>
      <c r="AX38" s="1824"/>
      <c r="AY38" s="1835"/>
    </row>
    <row r="39" spans="2:79" s="615" customFormat="1" ht="12" customHeight="1">
      <c r="B39" s="1798" t="s">
        <v>16</v>
      </c>
      <c r="C39" s="1799"/>
      <c r="D39" s="1799"/>
      <c r="E39" s="1800"/>
      <c r="F39" s="625">
        <v>17</v>
      </c>
      <c r="G39" s="698">
        <v>17</v>
      </c>
      <c r="H39" s="626">
        <v>17</v>
      </c>
      <c r="I39" s="649">
        <v>17</v>
      </c>
      <c r="J39" s="626">
        <v>17</v>
      </c>
      <c r="K39" s="627">
        <v>14</v>
      </c>
      <c r="L39" s="653" t="s">
        <v>60</v>
      </c>
      <c r="M39" s="625">
        <f>'２月'!M38+'３月'!F39</f>
        <v>42</v>
      </c>
      <c r="N39" s="626">
        <f>'２月'!N38+'３月'!G39</f>
        <v>42</v>
      </c>
      <c r="O39" s="626">
        <f>'２月'!O38+'３月'!H39</f>
        <v>42</v>
      </c>
      <c r="P39" s="626">
        <f>'２月'!P38+'３月'!I39</f>
        <v>42</v>
      </c>
      <c r="Q39" s="626">
        <f>'２月'!Q38+'３月'!J39</f>
        <v>42</v>
      </c>
      <c r="R39" s="627">
        <f>'２月'!R38+'３月'!K39</f>
        <v>39</v>
      </c>
      <c r="S39" s="653" t="s">
        <v>14</v>
      </c>
      <c r="T39" s="625">
        <f>'２月'!T38+'３月'!F39</f>
        <v>193</v>
      </c>
      <c r="U39" s="626">
        <f>'２月'!U38+'３月'!G39</f>
        <v>198</v>
      </c>
      <c r="V39" s="626">
        <f>'２月'!V38+'３月'!H39</f>
        <v>198</v>
      </c>
      <c r="W39" s="626">
        <f>'２月'!W38+'３月'!I39</f>
        <v>198</v>
      </c>
      <c r="X39" s="626">
        <f>'２月'!X38+'３月'!J39</f>
        <v>198</v>
      </c>
      <c r="Y39" s="627">
        <f>'２月'!Y38+'３月'!K39</f>
        <v>190</v>
      </c>
      <c r="Z39" s="620"/>
      <c r="AA39" s="1807" t="s">
        <v>155</v>
      </c>
      <c r="AB39" s="1523" t="s">
        <v>59</v>
      </c>
      <c r="AC39" s="1524"/>
      <c r="AD39" s="609"/>
      <c r="AE39" s="610"/>
      <c r="AF39" s="610"/>
      <c r="AG39" s="610"/>
      <c r="AH39" s="610"/>
      <c r="AI39" s="610"/>
      <c r="AJ39" s="610"/>
      <c r="AK39" s="610"/>
      <c r="AL39" s="611"/>
      <c r="AM39" s="1827"/>
      <c r="AN39" s="1524"/>
      <c r="AO39" s="612"/>
      <c r="AP39" s="609"/>
      <c r="AQ39" s="610"/>
      <c r="AR39" s="610"/>
      <c r="AS39" s="611"/>
      <c r="AT39" s="612"/>
      <c r="AU39" s="612"/>
      <c r="AV39" s="612"/>
      <c r="AW39" s="1827"/>
      <c r="AX39" s="1524"/>
      <c r="AY39" s="612"/>
    </row>
    <row r="40" spans="2:79" s="615" customFormat="1" ht="12" customHeight="1">
      <c r="B40" s="1798"/>
      <c r="C40" s="1799"/>
      <c r="D40" s="1799"/>
      <c r="E40" s="1800"/>
      <c r="F40" s="625"/>
      <c r="G40" s="626"/>
      <c r="H40" s="626"/>
      <c r="I40" s="626"/>
      <c r="J40" s="626"/>
      <c r="K40" s="627"/>
      <c r="L40" s="653" t="s">
        <v>22</v>
      </c>
      <c r="M40" s="625"/>
      <c r="N40" s="626"/>
      <c r="O40" s="626"/>
      <c r="P40" s="626"/>
      <c r="Q40" s="626"/>
      <c r="R40" s="627"/>
      <c r="S40" s="653"/>
      <c r="T40" s="625"/>
      <c r="U40" s="626"/>
      <c r="V40" s="626"/>
      <c r="W40" s="626"/>
      <c r="X40" s="626"/>
      <c r="Y40" s="627"/>
      <c r="Z40" s="620"/>
      <c r="AA40" s="1808"/>
      <c r="AB40" s="1565" t="s">
        <v>141</v>
      </c>
      <c r="AC40" s="1566"/>
      <c r="AD40" s="625"/>
      <c r="AE40" s="626"/>
      <c r="AF40" s="626"/>
      <c r="AG40" s="626"/>
      <c r="AH40" s="626"/>
      <c r="AI40" s="626"/>
      <c r="AJ40" s="626"/>
      <c r="AK40" s="626"/>
      <c r="AL40" s="627"/>
      <c r="AM40" s="1825"/>
      <c r="AN40" s="1566"/>
      <c r="AO40" s="628"/>
      <c r="AP40" s="625"/>
      <c r="AQ40" s="626"/>
      <c r="AR40" s="626"/>
      <c r="AS40" s="627"/>
      <c r="AT40" s="628"/>
      <c r="AU40" s="628"/>
      <c r="AV40" s="628"/>
      <c r="AW40" s="1825"/>
      <c r="AX40" s="1566"/>
      <c r="AY40" s="628"/>
    </row>
    <row r="41" spans="2:79" s="615" customFormat="1" ht="12" customHeight="1">
      <c r="B41" s="1798" t="s">
        <v>5</v>
      </c>
      <c r="C41" s="1799"/>
      <c r="D41" s="1799"/>
      <c r="E41" s="1800"/>
      <c r="F41" s="625">
        <f t="shared" ref="F41:K41" si="1">F42+F43+F45+F46+F47</f>
        <v>91</v>
      </c>
      <c r="G41" s="626">
        <f t="shared" si="1"/>
        <v>91</v>
      </c>
      <c r="H41" s="626">
        <f t="shared" si="1"/>
        <v>97</v>
      </c>
      <c r="I41" s="626">
        <f t="shared" si="1"/>
        <v>104</v>
      </c>
      <c r="J41" s="626">
        <f t="shared" si="1"/>
        <v>104</v>
      </c>
      <c r="K41" s="627">
        <f t="shared" si="1"/>
        <v>83</v>
      </c>
      <c r="L41" s="653" t="s">
        <v>54</v>
      </c>
      <c r="M41" s="625">
        <f>'２月'!M40+'３月'!F41</f>
        <v>229</v>
      </c>
      <c r="N41" s="626">
        <f>'２月'!N40+'３月'!G41</f>
        <v>229</v>
      </c>
      <c r="O41" s="626">
        <f>'２月'!O40+'３月'!H41</f>
        <v>243</v>
      </c>
      <c r="P41" s="626">
        <f>'２月'!P40+'３月'!I41</f>
        <v>259</v>
      </c>
      <c r="Q41" s="626">
        <f>'２月'!Q40+'３月'!J41</f>
        <v>259</v>
      </c>
      <c r="R41" s="627">
        <f>'２月'!R40+'３月'!K41</f>
        <v>238</v>
      </c>
      <c r="S41" s="653"/>
      <c r="T41" s="625">
        <f>'２月'!T40+'３月'!F41</f>
        <v>1028</v>
      </c>
      <c r="U41" s="626">
        <f>'２月'!U40+'３月'!G41</f>
        <v>1064</v>
      </c>
      <c r="V41" s="626">
        <f>'２月'!V40+'３月'!H41</f>
        <v>1122</v>
      </c>
      <c r="W41" s="626">
        <f>'２月'!W40+'３月'!I41</f>
        <v>1201</v>
      </c>
      <c r="X41" s="626">
        <f>'２月'!X40+'３月'!J41</f>
        <v>1202</v>
      </c>
      <c r="Y41" s="627">
        <f>'２月'!Y40+'３月'!K41</f>
        <v>1182</v>
      </c>
      <c r="Z41" s="629"/>
      <c r="AA41" s="1809"/>
      <c r="AB41" s="1525" t="s">
        <v>142</v>
      </c>
      <c r="AC41" s="1526"/>
      <c r="AD41" s="630"/>
      <c r="AE41" s="631"/>
      <c r="AF41" s="631"/>
      <c r="AG41" s="631"/>
      <c r="AH41" s="631"/>
      <c r="AI41" s="631"/>
      <c r="AJ41" s="631"/>
      <c r="AK41" s="631"/>
      <c r="AL41" s="632"/>
      <c r="AM41" s="1826"/>
      <c r="AN41" s="1526"/>
      <c r="AO41" s="633"/>
      <c r="AP41" s="630"/>
      <c r="AQ41" s="631"/>
      <c r="AR41" s="631"/>
      <c r="AS41" s="632"/>
      <c r="AT41" s="633"/>
      <c r="AU41" s="633"/>
      <c r="AV41" s="633"/>
      <c r="AW41" s="1826"/>
      <c r="AX41" s="1526"/>
      <c r="AY41" s="633"/>
    </row>
    <row r="42" spans="2:79" s="615" customFormat="1" ht="12" customHeight="1">
      <c r="B42" s="1813" t="s">
        <v>244</v>
      </c>
      <c r="C42" s="1814"/>
      <c r="D42" s="1814"/>
      <c r="E42" s="1815"/>
      <c r="F42" s="625">
        <f t="shared" ref="F42:K42" si="2">X35</f>
        <v>82</v>
      </c>
      <c r="G42" s="626">
        <f t="shared" si="2"/>
        <v>82</v>
      </c>
      <c r="H42" s="626">
        <f t="shared" si="2"/>
        <v>88</v>
      </c>
      <c r="I42" s="626">
        <f t="shared" si="2"/>
        <v>92</v>
      </c>
      <c r="J42" s="626">
        <f t="shared" si="2"/>
        <v>92</v>
      </c>
      <c r="K42" s="627">
        <f t="shared" si="2"/>
        <v>73</v>
      </c>
      <c r="L42" s="653" t="s">
        <v>14</v>
      </c>
      <c r="M42" s="625">
        <f>'２月'!M41+'３月'!F42</f>
        <v>218</v>
      </c>
      <c r="N42" s="626">
        <f>'２月'!N41+'３月'!G42</f>
        <v>218</v>
      </c>
      <c r="O42" s="626">
        <f>'２月'!O41+'３月'!H42</f>
        <v>231</v>
      </c>
      <c r="P42" s="626">
        <f>'２月'!P41+'３月'!I42</f>
        <v>242</v>
      </c>
      <c r="Q42" s="626">
        <f>'２月'!Q41+'３月'!J42</f>
        <v>242</v>
      </c>
      <c r="R42" s="627">
        <f>'２月'!R41+'３月'!K42</f>
        <v>221</v>
      </c>
      <c r="S42" s="653" t="s">
        <v>15</v>
      </c>
      <c r="T42" s="625">
        <f>'２月'!T41+'３月'!F42</f>
        <v>975</v>
      </c>
      <c r="U42" s="626">
        <f>'２月'!U41+'３月'!G42</f>
        <v>1013</v>
      </c>
      <c r="V42" s="626">
        <f>'２月'!V41+'３月'!H42</f>
        <v>1070</v>
      </c>
      <c r="W42" s="626">
        <f>'２月'!W41+'３月'!I42</f>
        <v>1118</v>
      </c>
      <c r="X42" s="626">
        <f>'２月'!X41+'３月'!J42</f>
        <v>1111</v>
      </c>
      <c r="Y42" s="627">
        <f>'２月'!Y41+'３月'!K42</f>
        <v>1081</v>
      </c>
      <c r="Z42" s="629"/>
      <c r="AA42" s="1807" t="s">
        <v>130</v>
      </c>
      <c r="AB42" s="1523" t="s">
        <v>59</v>
      </c>
      <c r="AC42" s="1524"/>
      <c r="AD42" s="609"/>
      <c r="AE42" s="610"/>
      <c r="AF42" s="610"/>
      <c r="AG42" s="610"/>
      <c r="AH42" s="610"/>
      <c r="AI42" s="610"/>
      <c r="AJ42" s="610"/>
      <c r="AK42" s="610"/>
      <c r="AL42" s="611"/>
      <c r="AM42" s="1827"/>
      <c r="AN42" s="1524"/>
      <c r="AO42" s="612"/>
      <c r="AP42" s="609"/>
      <c r="AQ42" s="610"/>
      <c r="AR42" s="610"/>
      <c r="AS42" s="611"/>
      <c r="AT42" s="612"/>
      <c r="AU42" s="612"/>
      <c r="AV42" s="612"/>
      <c r="AW42" s="1827"/>
      <c r="AX42" s="1524"/>
      <c r="AY42" s="612"/>
    </row>
    <row r="43" spans="2:79" s="615" customFormat="1" ht="12" customHeight="1">
      <c r="B43" s="1798" t="s">
        <v>3</v>
      </c>
      <c r="C43" s="1799"/>
      <c r="D43" s="1799"/>
      <c r="E43" s="1800"/>
      <c r="F43" s="625">
        <f t="shared" ref="F43:K43" si="3">AD35</f>
        <v>8</v>
      </c>
      <c r="G43" s="626">
        <f t="shared" si="3"/>
        <v>8</v>
      </c>
      <c r="H43" s="626">
        <f t="shared" si="3"/>
        <v>8</v>
      </c>
      <c r="I43" s="626">
        <f t="shared" si="3"/>
        <v>11</v>
      </c>
      <c r="J43" s="626">
        <f t="shared" si="3"/>
        <v>11</v>
      </c>
      <c r="K43" s="627">
        <f t="shared" si="3"/>
        <v>9</v>
      </c>
      <c r="L43" s="653" t="s">
        <v>15</v>
      </c>
      <c r="M43" s="625">
        <f>'２月'!M42+'３月'!F43</f>
        <v>10</v>
      </c>
      <c r="N43" s="626">
        <f>'２月'!N42+'３月'!G43</f>
        <v>10</v>
      </c>
      <c r="O43" s="626">
        <f>'２月'!O42+'３月'!H43</f>
        <v>10</v>
      </c>
      <c r="P43" s="626">
        <f>'２月'!P42+'３月'!I43</f>
        <v>13</v>
      </c>
      <c r="Q43" s="626">
        <f>'２月'!Q42+'３月'!J43</f>
        <v>13</v>
      </c>
      <c r="R43" s="627">
        <f>'２月'!R42+'３月'!K43</f>
        <v>13</v>
      </c>
      <c r="S43" s="653"/>
      <c r="T43" s="625">
        <f>'２月'!T42+'３月'!F43</f>
        <v>52</v>
      </c>
      <c r="U43" s="626">
        <f>'２月'!U42+'３月'!G43</f>
        <v>50</v>
      </c>
      <c r="V43" s="626">
        <f>'２月'!V42+'３月'!H43</f>
        <v>48</v>
      </c>
      <c r="W43" s="626">
        <f>'２月'!W42+'３月'!I43</f>
        <v>54</v>
      </c>
      <c r="X43" s="626">
        <f>'２月'!X42+'３月'!J43</f>
        <v>62</v>
      </c>
      <c r="Y43" s="627">
        <f>'２月'!Y42+'３月'!K43</f>
        <v>72</v>
      </c>
      <c r="Z43" s="629"/>
      <c r="AA43" s="1808"/>
      <c r="AB43" s="1565" t="s">
        <v>141</v>
      </c>
      <c r="AC43" s="1566"/>
      <c r="AD43" s="625"/>
      <c r="AE43" s="626"/>
      <c r="AF43" s="626"/>
      <c r="AG43" s="626"/>
      <c r="AH43" s="626"/>
      <c r="AI43" s="626"/>
      <c r="AJ43" s="626"/>
      <c r="AK43" s="626"/>
      <c r="AL43" s="627"/>
      <c r="AM43" s="1825"/>
      <c r="AN43" s="1566"/>
      <c r="AO43" s="628"/>
      <c r="AP43" s="625"/>
      <c r="AQ43" s="626"/>
      <c r="AR43" s="626"/>
      <c r="AS43" s="627"/>
      <c r="AT43" s="628"/>
      <c r="AU43" s="628"/>
      <c r="AV43" s="628"/>
      <c r="AW43" s="1825"/>
      <c r="AX43" s="1566"/>
      <c r="AY43" s="628"/>
    </row>
    <row r="44" spans="2:79" s="615" customFormat="1" ht="12" customHeight="1">
      <c r="B44" s="1798" t="s">
        <v>177</v>
      </c>
      <c r="C44" s="1799"/>
      <c r="D44" s="1799"/>
      <c r="E44" s="1800"/>
      <c r="F44" s="625"/>
      <c r="G44" s="626"/>
      <c r="H44" s="626"/>
      <c r="I44" s="626"/>
      <c r="J44" s="626"/>
      <c r="K44" s="627"/>
      <c r="L44" s="653"/>
      <c r="M44" s="625"/>
      <c r="N44" s="626"/>
      <c r="O44" s="626"/>
      <c r="P44" s="626"/>
      <c r="Q44" s="626"/>
      <c r="R44" s="627"/>
      <c r="S44" s="653"/>
      <c r="T44" s="625">
        <v>850</v>
      </c>
      <c r="U44" s="626">
        <v>910</v>
      </c>
      <c r="V44" s="626">
        <v>980</v>
      </c>
      <c r="W44" s="626">
        <v>1015</v>
      </c>
      <c r="X44" s="626">
        <v>1015</v>
      </c>
      <c r="Y44" s="627">
        <v>1015</v>
      </c>
      <c r="Z44" s="629"/>
      <c r="AA44" s="1882"/>
      <c r="AB44" s="113"/>
      <c r="AC44" s="117"/>
      <c r="AD44" s="621"/>
      <c r="AE44" s="622"/>
      <c r="AF44" s="622"/>
      <c r="AG44" s="622"/>
      <c r="AH44" s="622"/>
      <c r="AI44" s="622"/>
      <c r="AJ44" s="622"/>
      <c r="AK44" s="622"/>
      <c r="AL44" s="623"/>
      <c r="AM44" s="654"/>
      <c r="AN44" s="117"/>
      <c r="AO44" s="624"/>
      <c r="AP44" s="621"/>
      <c r="AQ44" s="622"/>
      <c r="AR44" s="622"/>
      <c r="AS44" s="623"/>
      <c r="AT44" s="624"/>
      <c r="AU44" s="624"/>
      <c r="AV44" s="624"/>
      <c r="AW44" s="654"/>
      <c r="AX44" s="117"/>
      <c r="AY44" s="624"/>
    </row>
    <row r="45" spans="2:79" s="615" customFormat="1" ht="12" customHeight="1">
      <c r="B45" s="1798" t="s">
        <v>178</v>
      </c>
      <c r="C45" s="1799"/>
      <c r="D45" s="1799"/>
      <c r="E45" s="1800"/>
      <c r="F45" s="625"/>
      <c r="G45" s="626"/>
      <c r="H45" s="626"/>
      <c r="I45" s="626"/>
      <c r="J45" s="626"/>
      <c r="K45" s="627"/>
      <c r="L45" s="653"/>
      <c r="M45" s="625"/>
      <c r="N45" s="626"/>
      <c r="O45" s="626"/>
      <c r="P45" s="626"/>
      <c r="Q45" s="626"/>
      <c r="R45" s="627"/>
      <c r="S45" s="653"/>
      <c r="T45" s="625">
        <f t="shared" ref="T45:Y45" si="4">SUM(T42-T44)</f>
        <v>125</v>
      </c>
      <c r="U45" s="626">
        <f t="shared" si="4"/>
        <v>103</v>
      </c>
      <c r="V45" s="626">
        <f t="shared" si="4"/>
        <v>90</v>
      </c>
      <c r="W45" s="626">
        <f t="shared" si="4"/>
        <v>103</v>
      </c>
      <c r="X45" s="626">
        <f t="shared" si="4"/>
        <v>96</v>
      </c>
      <c r="Y45" s="627">
        <f t="shared" si="4"/>
        <v>66</v>
      </c>
      <c r="Z45" s="629"/>
      <c r="AA45" s="1809"/>
      <c r="AB45" s="1525" t="s">
        <v>142</v>
      </c>
      <c r="AC45" s="1526"/>
      <c r="AD45" s="630"/>
      <c r="AE45" s="631"/>
      <c r="AF45" s="631"/>
      <c r="AG45" s="631"/>
      <c r="AH45" s="631"/>
      <c r="AI45" s="631"/>
      <c r="AJ45" s="631"/>
      <c r="AK45" s="631"/>
      <c r="AL45" s="632"/>
      <c r="AM45" s="1826"/>
      <c r="AN45" s="1526"/>
      <c r="AO45" s="633"/>
      <c r="AP45" s="630"/>
      <c r="AQ45" s="631"/>
      <c r="AR45" s="631"/>
      <c r="AS45" s="632"/>
      <c r="AT45" s="633"/>
      <c r="AU45" s="633"/>
      <c r="AV45" s="633"/>
      <c r="AW45" s="1830"/>
      <c r="AX45" s="1831"/>
      <c r="AY45" s="636"/>
    </row>
    <row r="46" spans="2:79" s="615" customFormat="1" ht="12" customHeight="1">
      <c r="B46" s="1810" t="s">
        <v>53</v>
      </c>
      <c r="C46" s="1811"/>
      <c r="D46" s="1811"/>
      <c r="E46" s="1812"/>
      <c r="F46" s="625">
        <f t="shared" ref="F46:K46" si="5">AJ35</f>
        <v>1</v>
      </c>
      <c r="G46" s="626">
        <f t="shared" si="5"/>
        <v>1</v>
      </c>
      <c r="H46" s="626">
        <f t="shared" si="5"/>
        <v>1</v>
      </c>
      <c r="I46" s="626">
        <f t="shared" si="5"/>
        <v>1</v>
      </c>
      <c r="J46" s="626">
        <f t="shared" si="5"/>
        <v>1</v>
      </c>
      <c r="K46" s="627">
        <f t="shared" si="5"/>
        <v>1</v>
      </c>
      <c r="L46" s="653"/>
      <c r="M46" s="625">
        <f>'２月'!M44+'３月'!F46</f>
        <v>1</v>
      </c>
      <c r="N46" s="626">
        <f>'２月'!N44+'３月'!G46</f>
        <v>1</v>
      </c>
      <c r="O46" s="626">
        <f>'２月'!O44+'３月'!H46</f>
        <v>2</v>
      </c>
      <c r="P46" s="626">
        <f>'２月'!P44+'３月'!I46</f>
        <v>4</v>
      </c>
      <c r="Q46" s="626">
        <f>'２月'!Q44+'３月'!J46</f>
        <v>4</v>
      </c>
      <c r="R46" s="627">
        <f>'２月'!R44+'３月'!K46</f>
        <v>4</v>
      </c>
      <c r="S46" s="653"/>
      <c r="T46" s="625">
        <f>'２月'!T44+'３月'!F46</f>
        <v>1</v>
      </c>
      <c r="U46" s="626">
        <f>'２月'!U44+'３月'!G46</f>
        <v>1</v>
      </c>
      <c r="V46" s="626">
        <f>'２月'!V44+'３月'!H46</f>
        <v>4</v>
      </c>
      <c r="W46" s="626">
        <f>'２月'!W44+'３月'!I46</f>
        <v>22</v>
      </c>
      <c r="X46" s="626">
        <f>'２月'!X44+'３月'!J46</f>
        <v>22</v>
      </c>
      <c r="Y46" s="627">
        <f>'２月'!Y44+'３月'!K46</f>
        <v>22</v>
      </c>
      <c r="Z46" s="629"/>
      <c r="AA46" s="1807" t="s">
        <v>144</v>
      </c>
      <c r="AB46" s="1523" t="s">
        <v>59</v>
      </c>
      <c r="AC46" s="1524"/>
      <c r="AD46" s="637"/>
      <c r="AE46" s="613"/>
      <c r="AF46" s="613"/>
      <c r="AG46" s="613"/>
      <c r="AH46" s="613"/>
      <c r="AI46" s="613"/>
      <c r="AJ46" s="613"/>
      <c r="AK46" s="613"/>
      <c r="AL46" s="614"/>
      <c r="AM46" s="1828"/>
      <c r="AN46" s="1829"/>
      <c r="AO46" s="638"/>
      <c r="AP46" s="637"/>
      <c r="AQ46" s="613"/>
      <c r="AR46" s="613"/>
      <c r="AS46" s="614"/>
      <c r="AT46" s="638"/>
      <c r="AU46" s="638"/>
      <c r="AV46" s="638"/>
      <c r="AW46" s="1828"/>
      <c r="AX46" s="1829"/>
      <c r="AY46" s="638"/>
    </row>
    <row r="47" spans="2:79" s="615" customFormat="1" ht="12" customHeight="1">
      <c r="B47" s="1798" t="s">
        <v>4</v>
      </c>
      <c r="C47" s="1799"/>
      <c r="D47" s="1799"/>
      <c r="E47" s="1800"/>
      <c r="F47" s="625">
        <v>0</v>
      </c>
      <c r="G47" s="626">
        <v>0</v>
      </c>
      <c r="H47" s="626">
        <f>AP35</f>
        <v>0</v>
      </c>
      <c r="I47" s="626">
        <f>AQ35</f>
        <v>0</v>
      </c>
      <c r="J47" s="626">
        <f>AR35</f>
        <v>0</v>
      </c>
      <c r="K47" s="627">
        <f>AS35</f>
        <v>0</v>
      </c>
      <c r="L47" s="687"/>
      <c r="M47" s="625">
        <f>'２月'!M45+'３月'!F47</f>
        <v>0</v>
      </c>
      <c r="N47" s="626">
        <f>'２月'!N45+'３月'!G47</f>
        <v>0</v>
      </c>
      <c r="O47" s="626">
        <f>'２月'!O45+'３月'!H47</f>
        <v>0</v>
      </c>
      <c r="P47" s="626">
        <f>'２月'!P45+'３月'!I47</f>
        <v>0</v>
      </c>
      <c r="Q47" s="626">
        <f>'２月'!Q45+'３月'!J47</f>
        <v>0</v>
      </c>
      <c r="R47" s="627">
        <f>'２月'!R45+'３月'!K47</f>
        <v>0</v>
      </c>
      <c r="S47" s="653"/>
      <c r="T47" s="625">
        <f>'２月'!T45+'３月'!F47</f>
        <v>0</v>
      </c>
      <c r="U47" s="626">
        <f>'２月'!U45+'３月'!G47</f>
        <v>0</v>
      </c>
      <c r="V47" s="626">
        <f>'２月'!V45+'３月'!H47</f>
        <v>0</v>
      </c>
      <c r="W47" s="626">
        <f>'２月'!W45+'３月'!I47</f>
        <v>7</v>
      </c>
      <c r="X47" s="626">
        <f>'２月'!X45+'３月'!J47</f>
        <v>7</v>
      </c>
      <c r="Y47" s="627">
        <f>'２月'!Y45+'３月'!K47</f>
        <v>7</v>
      </c>
      <c r="Z47" s="639"/>
      <c r="AA47" s="1808"/>
      <c r="AB47" s="1565" t="s">
        <v>141</v>
      </c>
      <c r="AC47" s="1566"/>
      <c r="AD47" s="640"/>
      <c r="AE47" s="634"/>
      <c r="AF47" s="634"/>
      <c r="AG47" s="634"/>
      <c r="AH47" s="634"/>
      <c r="AI47" s="634"/>
      <c r="AJ47" s="634"/>
      <c r="AK47" s="634"/>
      <c r="AL47" s="635"/>
      <c r="AM47" s="1832"/>
      <c r="AN47" s="1833"/>
      <c r="AO47" s="641"/>
      <c r="AP47" s="640"/>
      <c r="AQ47" s="634"/>
      <c r="AR47" s="634"/>
      <c r="AS47" s="635"/>
      <c r="AT47" s="641"/>
      <c r="AU47" s="641"/>
      <c r="AV47" s="641"/>
      <c r="AW47" s="1832"/>
      <c r="AX47" s="1833"/>
      <c r="AY47" s="641"/>
    </row>
    <row r="48" spans="2:79" s="615" customFormat="1" ht="12" customHeight="1">
      <c r="B48" s="1429" t="s">
        <v>329</v>
      </c>
      <c r="C48" s="1430"/>
      <c r="D48" s="1430"/>
      <c r="E48" s="1431"/>
      <c r="F48" s="630"/>
      <c r="G48" s="631"/>
      <c r="H48" s="631"/>
      <c r="I48" s="631"/>
      <c r="J48" s="631"/>
      <c r="K48" s="632"/>
      <c r="L48" s="688"/>
      <c r="M48" s="630">
        <f>'２月'!M46+'３月'!F48</f>
        <v>0</v>
      </c>
      <c r="N48" s="631">
        <f>'２月'!N46+'３月'!G48</f>
        <v>0</v>
      </c>
      <c r="O48" s="631">
        <f>'２月'!O46+'３月'!H48</f>
        <v>0</v>
      </c>
      <c r="P48" s="631">
        <f>'２月'!P46+'３月'!I48</f>
        <v>0</v>
      </c>
      <c r="Q48" s="631">
        <f>'２月'!Q46+'３月'!J48</f>
        <v>0</v>
      </c>
      <c r="R48" s="632">
        <f>'２月'!R46+'３月'!K48</f>
        <v>0</v>
      </c>
      <c r="S48" s="655"/>
      <c r="T48" s="630">
        <f>'２月'!T46+'３月'!F48</f>
        <v>0</v>
      </c>
      <c r="U48" s="631">
        <f>'２月'!U46+'３月'!G48</f>
        <v>0</v>
      </c>
      <c r="V48" s="631">
        <f>'２月'!V46+'３月'!H48</f>
        <v>0</v>
      </c>
      <c r="W48" s="631">
        <f>'２月'!W46+'３月'!I48</f>
        <v>0</v>
      </c>
      <c r="X48" s="631">
        <f>'２月'!X46+'３月'!J48</f>
        <v>0</v>
      </c>
      <c r="Y48" s="632">
        <f>'２月'!Y46+'３月'!K48</f>
        <v>0</v>
      </c>
      <c r="Z48" s="639"/>
      <c r="AA48" s="1809"/>
      <c r="AB48" s="1525" t="s">
        <v>142</v>
      </c>
      <c r="AC48" s="1526"/>
      <c r="AD48" s="642"/>
      <c r="AE48" s="643"/>
      <c r="AF48" s="643"/>
      <c r="AG48" s="643"/>
      <c r="AH48" s="643"/>
      <c r="AI48" s="643"/>
      <c r="AJ48" s="643"/>
      <c r="AK48" s="643"/>
      <c r="AL48" s="644"/>
      <c r="AM48" s="1830"/>
      <c r="AN48" s="1831"/>
      <c r="AO48" s="636"/>
      <c r="AP48" s="642"/>
      <c r="AQ48" s="643"/>
      <c r="AR48" s="643"/>
      <c r="AS48" s="644"/>
      <c r="AT48" s="636"/>
      <c r="AU48" s="636"/>
      <c r="AV48" s="636"/>
      <c r="AW48" s="1830"/>
      <c r="AX48" s="1831"/>
      <c r="AY48" s="636"/>
    </row>
    <row r="49" spans="2:25" ht="12" customHeight="1">
      <c r="B49" s="645"/>
      <c r="C49" s="645"/>
      <c r="D49" s="645"/>
      <c r="E49" s="645"/>
      <c r="F49" s="645"/>
      <c r="G49" s="645"/>
      <c r="H49" s="645"/>
      <c r="I49" s="645"/>
      <c r="J49" s="645"/>
      <c r="K49" s="646"/>
      <c r="L49" s="646"/>
      <c r="M49" s="646"/>
      <c r="N49" s="646"/>
      <c r="O49" s="645"/>
      <c r="P49" s="645"/>
      <c r="Q49" s="645"/>
      <c r="R49" s="645"/>
      <c r="S49" s="645"/>
      <c r="T49" s="645"/>
      <c r="U49" s="645"/>
      <c r="V49" s="645"/>
      <c r="W49" s="645"/>
      <c r="X49" s="645"/>
      <c r="Y49" s="645"/>
    </row>
    <row r="50" spans="2:25" ht="12" customHeight="1">
      <c r="B50" s="61"/>
      <c r="C50" s="61"/>
      <c r="D50" s="61"/>
      <c r="E50" s="61"/>
      <c r="F50" s="61"/>
      <c r="G50" s="61"/>
      <c r="H50" s="61"/>
      <c r="I50" s="61"/>
      <c r="J50" s="61"/>
    </row>
    <row r="51" spans="2:25" ht="12" customHeight="1"/>
    <row r="52" spans="2:25" ht="12" customHeight="1"/>
    <row r="53" spans="2:25" ht="12" customHeight="1"/>
    <row r="54" spans="2:25" ht="12" customHeight="1"/>
    <row r="55" spans="2:25" ht="12" customHeight="1"/>
    <row r="56" spans="2:25" ht="12" customHeight="1"/>
    <row r="57" spans="2:25" ht="12" customHeight="1"/>
    <row r="58" spans="2:25" ht="12" customHeight="1"/>
    <row r="59" spans="2:25" ht="12" customHeight="1"/>
    <row r="60" spans="2:25" ht="12" customHeight="1"/>
  </sheetData>
  <mergeCells count="126">
    <mergeCell ref="AY37:AY38"/>
    <mergeCell ref="AT32:AY32"/>
    <mergeCell ref="AT31:AY31"/>
    <mergeCell ref="AT24:AY24"/>
    <mergeCell ref="AT17:AY17"/>
    <mergeCell ref="AT35:AY35"/>
    <mergeCell ref="AT27:AY27"/>
    <mergeCell ref="AT28:AY28"/>
    <mergeCell ref="AT29:AY29"/>
    <mergeCell ref="AT30:AY30"/>
    <mergeCell ref="AT22:AY22"/>
    <mergeCell ref="AT34:AY34"/>
    <mergeCell ref="AT21:AY21"/>
    <mergeCell ref="AT18:AY18"/>
    <mergeCell ref="AT20:AY20"/>
    <mergeCell ref="AT19:AY19"/>
    <mergeCell ref="AT23:AY23"/>
    <mergeCell ref="AT25:AY25"/>
    <mergeCell ref="AW48:AX48"/>
    <mergeCell ref="AB43:AC43"/>
    <mergeCell ref="AM43:AN43"/>
    <mergeCell ref="AW43:AX43"/>
    <mergeCell ref="AB45:AC45"/>
    <mergeCell ref="AM45:AN45"/>
    <mergeCell ref="AW45:AX45"/>
    <mergeCell ref="AM48:AN48"/>
    <mergeCell ref="AM42:AN42"/>
    <mergeCell ref="AW42:AX42"/>
    <mergeCell ref="AB46:AC46"/>
    <mergeCell ref="AB47:AC47"/>
    <mergeCell ref="AM47:AN47"/>
    <mergeCell ref="AW47:AX47"/>
    <mergeCell ref="AM46:AN46"/>
    <mergeCell ref="AW46:AX46"/>
    <mergeCell ref="AB48:AC48"/>
    <mergeCell ref="AB42:AC42"/>
    <mergeCell ref="AW39:AX39"/>
    <mergeCell ref="AB40:AC40"/>
    <mergeCell ref="B37:E37"/>
    <mergeCell ref="B38:E38"/>
    <mergeCell ref="AU37:AU38"/>
    <mergeCell ref="AV37:AV38"/>
    <mergeCell ref="AT37:AT38"/>
    <mergeCell ref="AA39:AA41"/>
    <mergeCell ref="AW37:AX38"/>
    <mergeCell ref="AA37:AC38"/>
    <mergeCell ref="AD37:AL37"/>
    <mergeCell ref="AM37:AN38"/>
    <mergeCell ref="AO37:AO38"/>
    <mergeCell ref="AP37:AS37"/>
    <mergeCell ref="AW40:AX40"/>
    <mergeCell ref="AM41:AN41"/>
    <mergeCell ref="AW41:AX41"/>
    <mergeCell ref="AM40:AN40"/>
    <mergeCell ref="AM39:AN39"/>
    <mergeCell ref="AB39:AC39"/>
    <mergeCell ref="AB41:AC41"/>
    <mergeCell ref="B46:E46"/>
    <mergeCell ref="B47:E47"/>
    <mergeCell ref="AA42:AA45"/>
    <mergeCell ref="AA46:AA48"/>
    <mergeCell ref="D34:P34"/>
    <mergeCell ref="D28:P28"/>
    <mergeCell ref="D33:P33"/>
    <mergeCell ref="B48:E48"/>
    <mergeCell ref="D24:P24"/>
    <mergeCell ref="D25:P25"/>
    <mergeCell ref="B35:C35"/>
    <mergeCell ref="B45:E45"/>
    <mergeCell ref="B39:E39"/>
    <mergeCell ref="D32:P32"/>
    <mergeCell ref="D35:P35"/>
    <mergeCell ref="D26:P26"/>
    <mergeCell ref="D27:P27"/>
    <mergeCell ref="B40:E40"/>
    <mergeCell ref="B41:E41"/>
    <mergeCell ref="R35:W35"/>
    <mergeCell ref="D29:P29"/>
    <mergeCell ref="D30:P30"/>
    <mergeCell ref="D31:P31"/>
    <mergeCell ref="B44:E44"/>
    <mergeCell ref="B43:E43"/>
    <mergeCell ref="B42:E42"/>
    <mergeCell ref="D20:P20"/>
    <mergeCell ref="D21:P21"/>
    <mergeCell ref="D22:P22"/>
    <mergeCell ref="D14:P14"/>
    <mergeCell ref="D23:P23"/>
    <mergeCell ref="D15:P15"/>
    <mergeCell ref="D16:P16"/>
    <mergeCell ref="D19:P19"/>
    <mergeCell ref="D18:P18"/>
    <mergeCell ref="R2:W2"/>
    <mergeCell ref="D6:P6"/>
    <mergeCell ref="Q2:Q3"/>
    <mergeCell ref="X2:AC2"/>
    <mergeCell ref="AP2:AS2"/>
    <mergeCell ref="AD2:AI2"/>
    <mergeCell ref="AJ2:AO2"/>
    <mergeCell ref="AT2:AY3"/>
    <mergeCell ref="AT4:AY4"/>
    <mergeCell ref="AT5:AY5"/>
    <mergeCell ref="B1:AY1"/>
    <mergeCell ref="D7:P7"/>
    <mergeCell ref="D8:P8"/>
    <mergeCell ref="B2:B3"/>
    <mergeCell ref="C2:C3"/>
    <mergeCell ref="D4:P4"/>
    <mergeCell ref="D5:P5"/>
    <mergeCell ref="D17:P17"/>
    <mergeCell ref="AT13:AY13"/>
    <mergeCell ref="AT15:AY15"/>
    <mergeCell ref="AT16:AY16"/>
    <mergeCell ref="AT10:AY10"/>
    <mergeCell ref="AT9:AY9"/>
    <mergeCell ref="AT14:AY14"/>
    <mergeCell ref="AT12:AY12"/>
    <mergeCell ref="AT11:AY11"/>
    <mergeCell ref="D2:P3"/>
    <mergeCell ref="D12:P12"/>
    <mergeCell ref="D13:P13"/>
    <mergeCell ref="D9:P9"/>
    <mergeCell ref="D10:P10"/>
    <mergeCell ref="D11:P11"/>
    <mergeCell ref="AT8:AY8"/>
    <mergeCell ref="AT7:AY7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view="pageBreakPreview" zoomScaleNormal="130" zoomScaleSheetLayoutView="100" workbookViewId="0">
      <selection activeCell="V12" sqref="V12"/>
    </sheetView>
  </sheetViews>
  <sheetFormatPr defaultRowHeight="13.2"/>
  <cols>
    <col min="1" max="1" width="0.88671875" customWidth="1"/>
    <col min="2" max="3" width="5.109375" customWidth="1"/>
    <col min="4" max="9" width="5.44140625" bestFit="1" customWidth="1"/>
    <col min="10" max="11" width="5.6640625" customWidth="1"/>
    <col min="12" max="12" width="13.6640625" customWidth="1"/>
    <col min="13" max="13" width="4.109375" customWidth="1"/>
    <col min="14" max="14" width="13.6640625" customWidth="1"/>
    <col min="15" max="15" width="4.109375" customWidth="1"/>
    <col min="16" max="22" width="4.6640625" customWidth="1"/>
  </cols>
  <sheetData>
    <row r="2" spans="2:15" ht="30" customHeight="1">
      <c r="B2" s="1899" t="s">
        <v>133</v>
      </c>
      <c r="C2" s="1899"/>
      <c r="D2" s="1899"/>
      <c r="E2" s="1899"/>
      <c r="F2" s="1899"/>
    </row>
    <row r="3" spans="2:15" ht="15" customHeight="1">
      <c r="B3" s="57"/>
      <c r="C3" s="57"/>
      <c r="D3" s="57"/>
      <c r="E3" s="57"/>
      <c r="F3" s="57"/>
    </row>
    <row r="4" spans="2:15" ht="18" customHeight="1">
      <c r="B4" s="1895" t="s">
        <v>58</v>
      </c>
      <c r="C4" s="1892" t="s">
        <v>63</v>
      </c>
      <c r="D4" s="1895" t="s">
        <v>52</v>
      </c>
      <c r="E4" s="1891"/>
      <c r="F4" s="1891"/>
      <c r="G4" s="1891"/>
      <c r="H4" s="1891"/>
      <c r="I4" s="1892"/>
      <c r="J4" s="1897" t="s">
        <v>85</v>
      </c>
      <c r="K4" s="1552" t="s">
        <v>64</v>
      </c>
      <c r="L4" s="1891" t="s">
        <v>66</v>
      </c>
      <c r="M4" s="1891"/>
      <c r="N4" s="1891" t="s">
        <v>65</v>
      </c>
      <c r="O4" s="1892"/>
    </row>
    <row r="5" spans="2:15" ht="18" customHeight="1" thickBot="1">
      <c r="B5" s="1896"/>
      <c r="C5" s="1894"/>
      <c r="D5" s="49" t="s">
        <v>8</v>
      </c>
      <c r="E5" s="51" t="s">
        <v>9</v>
      </c>
      <c r="F5" s="51" t="s">
        <v>10</v>
      </c>
      <c r="G5" s="51" t="s">
        <v>11</v>
      </c>
      <c r="H5" s="51" t="s">
        <v>12</v>
      </c>
      <c r="I5" s="50" t="s">
        <v>13</v>
      </c>
      <c r="J5" s="1898"/>
      <c r="K5" s="1908"/>
      <c r="L5" s="1893"/>
      <c r="M5" s="1893"/>
      <c r="N5" s="1893"/>
      <c r="O5" s="1894"/>
    </row>
    <row r="6" spans="2:15" ht="33.9" customHeight="1" thickTop="1">
      <c r="B6" s="1909" t="s">
        <v>74</v>
      </c>
      <c r="C6" s="48" t="s">
        <v>67</v>
      </c>
      <c r="D6" s="700">
        <f>'４月'!F37</f>
        <v>18</v>
      </c>
      <c r="E6" s="700">
        <f>'４月'!G37</f>
        <v>18</v>
      </c>
      <c r="F6" s="700">
        <f>'４月'!H37</f>
        <v>18</v>
      </c>
      <c r="G6" s="700">
        <f>'４月'!I37</f>
        <v>18</v>
      </c>
      <c r="H6" s="700">
        <f>'４月'!J37</f>
        <v>18</v>
      </c>
      <c r="I6" s="700">
        <f>'４月'!K37</f>
        <v>18</v>
      </c>
      <c r="J6" s="2025">
        <v>30</v>
      </c>
      <c r="K6" s="2033">
        <v>5</v>
      </c>
      <c r="L6" s="111" t="s">
        <v>162</v>
      </c>
      <c r="M6" s="2035">
        <v>1</v>
      </c>
      <c r="N6" s="111" t="s">
        <v>588</v>
      </c>
      <c r="O6" s="1994">
        <v>6</v>
      </c>
    </row>
    <row r="7" spans="2:15" ht="33.9" customHeight="1">
      <c r="B7" s="1901"/>
      <c r="C7" s="45" t="s">
        <v>68</v>
      </c>
      <c r="D7" s="700">
        <f>'５月'!F38</f>
        <v>19</v>
      </c>
      <c r="E7" s="700">
        <f>'５月'!G38</f>
        <v>19</v>
      </c>
      <c r="F7" s="700">
        <f>'５月'!H38</f>
        <v>19</v>
      </c>
      <c r="G7" s="700">
        <f>'５月'!I38</f>
        <v>19</v>
      </c>
      <c r="H7" s="700">
        <f>'５月'!J38</f>
        <v>19</v>
      </c>
      <c r="I7" s="700">
        <f>'５月'!K38</f>
        <v>19</v>
      </c>
      <c r="J7" s="2026">
        <v>31</v>
      </c>
      <c r="K7" s="2030">
        <v>8</v>
      </c>
      <c r="L7" s="1992" t="s">
        <v>911</v>
      </c>
      <c r="M7" s="2036" t="s">
        <v>912</v>
      </c>
      <c r="N7" s="705"/>
      <c r="O7" s="706"/>
    </row>
    <row r="8" spans="2:15" ht="33.9" customHeight="1">
      <c r="B8" s="1901"/>
      <c r="C8" s="45" t="s">
        <v>86</v>
      </c>
      <c r="D8" s="700">
        <f>'６月'!F37</f>
        <v>23</v>
      </c>
      <c r="E8" s="700">
        <f>'６月'!G37</f>
        <v>23</v>
      </c>
      <c r="F8" s="700">
        <f>'６月'!H37</f>
        <v>23</v>
      </c>
      <c r="G8" s="700">
        <f>'６月'!I37</f>
        <v>23</v>
      </c>
      <c r="H8" s="700">
        <f>'６月'!J37</f>
        <v>23</v>
      </c>
      <c r="I8" s="700">
        <f>'６月'!K37</f>
        <v>23</v>
      </c>
      <c r="J8" s="2026">
        <v>30</v>
      </c>
      <c r="K8" s="2030">
        <v>6</v>
      </c>
      <c r="M8" s="2037">
        <v>0</v>
      </c>
      <c r="N8" s="1996" t="s">
        <v>913</v>
      </c>
      <c r="O8" s="1993">
        <v>1</v>
      </c>
    </row>
    <row r="9" spans="2:15" ht="33.9" customHeight="1">
      <c r="B9" s="1902"/>
      <c r="C9" s="46" t="s">
        <v>69</v>
      </c>
      <c r="D9" s="703">
        <f>'７月'!F38</f>
        <v>16</v>
      </c>
      <c r="E9" s="703">
        <f>'７月'!G38</f>
        <v>16</v>
      </c>
      <c r="F9" s="703">
        <f>'７月'!H38</f>
        <v>16</v>
      </c>
      <c r="G9" s="703">
        <f>'７月'!I38</f>
        <v>16</v>
      </c>
      <c r="H9" s="703">
        <f>'７月'!J38</f>
        <v>16</v>
      </c>
      <c r="I9" s="703">
        <f>'７月'!K38</f>
        <v>16</v>
      </c>
      <c r="J9" s="2027">
        <v>31</v>
      </c>
      <c r="K9" s="2034">
        <v>6</v>
      </c>
      <c r="L9" s="1170" t="s">
        <v>623</v>
      </c>
      <c r="M9" s="2038">
        <v>0</v>
      </c>
      <c r="N9" s="1997" t="s">
        <v>81</v>
      </c>
      <c r="O9" s="1995">
        <v>9</v>
      </c>
    </row>
    <row r="10" spans="2:15" ht="33.9" customHeight="1">
      <c r="B10" s="1900" t="s">
        <v>75</v>
      </c>
      <c r="C10" s="44" t="s">
        <v>70</v>
      </c>
      <c r="D10" s="700">
        <f>'８月'!F38</f>
        <v>11</v>
      </c>
      <c r="E10" s="700">
        <f>'８月'!G38</f>
        <v>11</v>
      </c>
      <c r="F10" s="700">
        <f>'８月'!H38</f>
        <v>11</v>
      </c>
      <c r="G10" s="700">
        <f>'８月'!I38</f>
        <v>11</v>
      </c>
      <c r="H10" s="700">
        <f>'８月'!J38</f>
        <v>11</v>
      </c>
      <c r="I10" s="700">
        <f>'８月'!K38</f>
        <v>11</v>
      </c>
      <c r="J10" s="2028">
        <v>31</v>
      </c>
      <c r="K10" s="2029">
        <v>4</v>
      </c>
      <c r="L10" s="38" t="s">
        <v>624</v>
      </c>
      <c r="M10" s="2039">
        <v>0</v>
      </c>
      <c r="N10" s="40" t="s">
        <v>81</v>
      </c>
      <c r="O10" s="2000">
        <v>17</v>
      </c>
    </row>
    <row r="11" spans="2:15" ht="33.9" customHeight="1">
      <c r="B11" s="1901"/>
      <c r="C11" s="45" t="s">
        <v>71</v>
      </c>
      <c r="D11" s="701">
        <f>'９月'!F37</f>
        <v>20</v>
      </c>
      <c r="E11" s="701">
        <f>'９月'!G37</f>
        <v>20</v>
      </c>
      <c r="F11" s="701">
        <f>'９月'!H37</f>
        <v>20</v>
      </c>
      <c r="G11" s="701">
        <f>'９月'!I37</f>
        <v>20</v>
      </c>
      <c r="H11" s="701">
        <f>'９月'!J37</f>
        <v>20</v>
      </c>
      <c r="I11" s="701">
        <f>'９月'!K37</f>
        <v>20</v>
      </c>
      <c r="J11" s="2026">
        <v>30</v>
      </c>
      <c r="K11" s="2030">
        <v>6</v>
      </c>
      <c r="L11" s="128" t="s">
        <v>485</v>
      </c>
      <c r="M11" s="2040" t="s">
        <v>914</v>
      </c>
      <c r="N11" s="1998" t="s">
        <v>571</v>
      </c>
      <c r="O11" s="1999">
        <v>1</v>
      </c>
    </row>
    <row r="12" spans="2:15" ht="33.9" customHeight="1">
      <c r="B12" s="1901"/>
      <c r="C12" s="45" t="s">
        <v>87</v>
      </c>
      <c r="D12" s="701">
        <f>'１０月'!F38</f>
        <v>23</v>
      </c>
      <c r="E12" s="701">
        <f>'１０月'!G38</f>
        <v>23</v>
      </c>
      <c r="F12" s="701">
        <f>'１０月'!H38</f>
        <v>23</v>
      </c>
      <c r="G12" s="701">
        <f>'１０月'!I38</f>
        <v>23</v>
      </c>
      <c r="H12" s="701">
        <f>'１０月'!J38</f>
        <v>23</v>
      </c>
      <c r="I12" s="701">
        <f>'１０月'!K38</f>
        <v>23</v>
      </c>
      <c r="J12" s="2026">
        <v>31</v>
      </c>
      <c r="K12" s="2030">
        <v>7</v>
      </c>
      <c r="L12" s="39"/>
      <c r="M12" s="2037"/>
      <c r="N12" s="416" t="s">
        <v>910</v>
      </c>
      <c r="O12" s="1993">
        <v>1</v>
      </c>
    </row>
    <row r="13" spans="2:15" ht="33.9" customHeight="1">
      <c r="B13" s="1901"/>
      <c r="C13" s="45" t="s">
        <v>72</v>
      </c>
      <c r="D13" s="702">
        <f>'１１月'!F37</f>
        <v>20</v>
      </c>
      <c r="E13" s="702">
        <f>'１１月'!G37</f>
        <v>20</v>
      </c>
      <c r="F13" s="702">
        <f>'１１月'!H37</f>
        <v>20</v>
      </c>
      <c r="G13" s="702">
        <f>'１１月'!I37</f>
        <v>20</v>
      </c>
      <c r="H13" s="702">
        <f>'１１月'!J37</f>
        <v>20</v>
      </c>
      <c r="I13" s="702">
        <f>'１１月'!K37</f>
        <v>20</v>
      </c>
      <c r="J13" s="2026">
        <v>30</v>
      </c>
      <c r="K13" s="2030">
        <v>8</v>
      </c>
      <c r="L13" s="43" t="s">
        <v>205</v>
      </c>
      <c r="M13" s="2002" t="s">
        <v>280</v>
      </c>
      <c r="N13" s="416"/>
      <c r="O13" s="1993">
        <v>0</v>
      </c>
    </row>
    <row r="14" spans="2:15" ht="33.9" customHeight="1">
      <c r="B14" s="1902"/>
      <c r="C14" s="46" t="s">
        <v>73</v>
      </c>
      <c r="D14" s="704">
        <f>'１２月'!F38</f>
        <v>19</v>
      </c>
      <c r="E14" s="704">
        <f>'１２月'!G38</f>
        <v>19</v>
      </c>
      <c r="F14" s="704">
        <f>'１２月'!H38</f>
        <v>19</v>
      </c>
      <c r="G14" s="704">
        <f>'１２月'!I38</f>
        <v>19</v>
      </c>
      <c r="H14" s="704">
        <f>'１２月'!J38</f>
        <v>19</v>
      </c>
      <c r="I14" s="704">
        <f>'１２月'!K38</f>
        <v>19</v>
      </c>
      <c r="J14" s="2027">
        <v>31</v>
      </c>
      <c r="K14" s="2034">
        <v>5</v>
      </c>
      <c r="L14" s="41"/>
      <c r="M14" s="2041"/>
      <c r="N14" s="41" t="s">
        <v>82</v>
      </c>
      <c r="O14" s="2001">
        <v>6</v>
      </c>
    </row>
    <row r="15" spans="2:15" ht="33.9" customHeight="1">
      <c r="B15" s="1900" t="s">
        <v>76</v>
      </c>
      <c r="C15" s="44" t="s">
        <v>74</v>
      </c>
      <c r="D15" s="702">
        <f>'１月'!F38</f>
        <v>9</v>
      </c>
      <c r="E15" s="702">
        <f>'１月'!G38</f>
        <v>9</v>
      </c>
      <c r="F15" s="702">
        <f>'１月'!H38</f>
        <v>9</v>
      </c>
      <c r="G15" s="702">
        <f>'１月'!I38</f>
        <v>9</v>
      </c>
      <c r="H15" s="702">
        <f>'１月'!J38</f>
        <v>9</v>
      </c>
      <c r="I15" s="702">
        <f>'１月'!K38</f>
        <v>9</v>
      </c>
      <c r="J15" s="2028">
        <v>31</v>
      </c>
      <c r="K15" s="2029">
        <v>4</v>
      </c>
      <c r="L15" s="40" t="s">
        <v>83</v>
      </c>
      <c r="M15" s="2003" t="s">
        <v>89</v>
      </c>
      <c r="N15" s="40" t="s">
        <v>82</v>
      </c>
      <c r="O15" s="2000">
        <v>18</v>
      </c>
    </row>
    <row r="16" spans="2:15" ht="33.9" customHeight="1">
      <c r="B16" s="1901"/>
      <c r="C16" s="45" t="s">
        <v>75</v>
      </c>
      <c r="D16" s="702">
        <f>'２月'!F37</f>
        <v>19</v>
      </c>
      <c r="E16" s="702">
        <f>'２月'!G37</f>
        <v>19</v>
      </c>
      <c r="F16" s="702">
        <f>'２月'!H37</f>
        <v>19</v>
      </c>
      <c r="G16" s="702">
        <f>'２月'!I37</f>
        <v>19</v>
      </c>
      <c r="H16" s="702">
        <f>'２月'!J37</f>
        <v>19</v>
      </c>
      <c r="I16" s="702">
        <f>'２月'!K37</f>
        <v>19</v>
      </c>
      <c r="J16" s="2026">
        <v>28</v>
      </c>
      <c r="K16" s="2030">
        <v>7</v>
      </c>
      <c r="L16" s="43" t="s">
        <v>484</v>
      </c>
      <c r="M16" s="2002">
        <v>2</v>
      </c>
      <c r="N16" s="39"/>
      <c r="O16" s="1999">
        <v>0</v>
      </c>
    </row>
    <row r="17" spans="2:15" ht="33.9" customHeight="1" thickBot="1">
      <c r="B17" s="1903"/>
      <c r="C17" s="52" t="s">
        <v>88</v>
      </c>
      <c r="D17" s="702">
        <f>'３月'!F38</f>
        <v>19</v>
      </c>
      <c r="E17" s="702">
        <f>'３月'!G38</f>
        <v>19</v>
      </c>
      <c r="F17" s="702">
        <f>'３月'!H38</f>
        <v>19</v>
      </c>
      <c r="G17" s="702">
        <f>'３月'!I38</f>
        <v>19</v>
      </c>
      <c r="H17" s="702">
        <f>'３月'!J38</f>
        <v>19</v>
      </c>
      <c r="I17" s="702">
        <f>'３月'!K38</f>
        <v>15</v>
      </c>
      <c r="J17" s="2031">
        <v>31</v>
      </c>
      <c r="K17" s="2032">
        <v>5</v>
      </c>
      <c r="L17" s="53" t="s">
        <v>84</v>
      </c>
      <c r="M17" s="2004">
        <v>1</v>
      </c>
      <c r="N17" s="53" t="s">
        <v>207</v>
      </c>
      <c r="O17" s="2005" t="s">
        <v>572</v>
      </c>
    </row>
    <row r="18" spans="2:15" ht="33.9" customHeight="1" thickTop="1">
      <c r="B18" s="1904" t="s">
        <v>77</v>
      </c>
      <c r="C18" s="1905"/>
      <c r="D18" s="2014">
        <f>'７月'!M38</f>
        <v>76</v>
      </c>
      <c r="E18" s="2015">
        <f>'７月'!N38</f>
        <v>76</v>
      </c>
      <c r="F18" s="2015">
        <f>'７月'!O38</f>
        <v>76</v>
      </c>
      <c r="G18" s="2015">
        <f>'７月'!P38</f>
        <v>76</v>
      </c>
      <c r="H18" s="2015">
        <f>'７月'!Q38</f>
        <v>76</v>
      </c>
      <c r="I18" s="2015">
        <f>'７月'!R38</f>
        <v>76</v>
      </c>
      <c r="J18" s="2014">
        <f>J6+J7+J8+J9</f>
        <v>122</v>
      </c>
      <c r="K18" s="2015">
        <f>K6+K7+K8+K9</f>
        <v>25</v>
      </c>
      <c r="L18" s="55"/>
      <c r="M18" s="2006">
        <v>5</v>
      </c>
      <c r="N18" s="55"/>
      <c r="O18" s="2010">
        <v>16</v>
      </c>
    </row>
    <row r="19" spans="2:15" ht="33.9" customHeight="1">
      <c r="B19" s="1906" t="s">
        <v>78</v>
      </c>
      <c r="C19" s="1907"/>
      <c r="D19" s="2016">
        <f>'１２月'!M38</f>
        <v>93</v>
      </c>
      <c r="E19" s="2017">
        <f>'１２月'!N38</f>
        <v>93</v>
      </c>
      <c r="F19" s="2017">
        <f>'１２月'!O38</f>
        <v>93</v>
      </c>
      <c r="G19" s="2017">
        <f>'１２月'!P38</f>
        <v>93</v>
      </c>
      <c r="H19" s="2017">
        <f>'１２月'!Q38</f>
        <v>93</v>
      </c>
      <c r="I19" s="2018">
        <f>'１２月'!R38</f>
        <v>93</v>
      </c>
      <c r="J19" s="2016">
        <f>J10+J11+J12+J13+J14</f>
        <v>153</v>
      </c>
      <c r="K19" s="2017">
        <f>K10+K11+K12+K13+K14</f>
        <v>30</v>
      </c>
      <c r="L19" s="42"/>
      <c r="M19" s="2007">
        <v>7</v>
      </c>
      <c r="N19" s="42"/>
      <c r="O19" s="2011">
        <v>28</v>
      </c>
    </row>
    <row r="20" spans="2:15" ht="33.9" customHeight="1" thickBot="1">
      <c r="B20" s="1912" t="s">
        <v>79</v>
      </c>
      <c r="C20" s="1913"/>
      <c r="D20" s="2019">
        <f>'３月'!M38</f>
        <v>47</v>
      </c>
      <c r="E20" s="2020">
        <f>'３月'!N38</f>
        <v>47</v>
      </c>
      <c r="F20" s="2020">
        <f>'３月'!O38</f>
        <v>47</v>
      </c>
      <c r="G20" s="2020">
        <f>'３月'!P38</f>
        <v>47</v>
      </c>
      <c r="H20" s="2020">
        <f>'３月'!Q38</f>
        <v>47</v>
      </c>
      <c r="I20" s="2021">
        <f>'３月'!R38</f>
        <v>43</v>
      </c>
      <c r="J20" s="2019">
        <f>J15+J16+J17</f>
        <v>90</v>
      </c>
      <c r="K20" s="2020">
        <f>K15+K16+K17</f>
        <v>16</v>
      </c>
      <c r="L20" s="56"/>
      <c r="M20" s="2008">
        <v>2</v>
      </c>
      <c r="N20" s="56" t="s">
        <v>361</v>
      </c>
      <c r="O20" s="2012">
        <v>25</v>
      </c>
    </row>
    <row r="21" spans="2:15" ht="33.9" customHeight="1" thickTop="1">
      <c r="B21" s="1910" t="s">
        <v>80</v>
      </c>
      <c r="C21" s="1911"/>
      <c r="D21" s="2022">
        <f>'３月'!T38</f>
        <v>216</v>
      </c>
      <c r="E21" s="2023">
        <f>'３月'!U38</f>
        <v>216</v>
      </c>
      <c r="F21" s="2023">
        <f>'３月'!V38</f>
        <v>216</v>
      </c>
      <c r="G21" s="2023">
        <f>'３月'!W38</f>
        <v>216</v>
      </c>
      <c r="H21" s="2023">
        <f>'３月'!X38</f>
        <v>216</v>
      </c>
      <c r="I21" s="2024">
        <f>'３月'!Y38</f>
        <v>212</v>
      </c>
      <c r="J21" s="2022">
        <f>SUM(J18:J20)</f>
        <v>365</v>
      </c>
      <c r="K21" s="2023">
        <f>SUM(K18:K20)</f>
        <v>71</v>
      </c>
      <c r="L21" s="54"/>
      <c r="M21" s="2009">
        <f>SUM(M18:M20)</f>
        <v>14</v>
      </c>
      <c r="N21" s="112" t="s">
        <v>362</v>
      </c>
      <c r="O21" s="2013">
        <f>SUM(O18:O20)</f>
        <v>69</v>
      </c>
    </row>
    <row r="32" spans="2:15">
      <c r="I32" s="1313"/>
      <c r="J32" s="1313"/>
      <c r="K32" s="1313"/>
    </row>
  </sheetData>
  <mergeCells count="16">
    <mergeCell ref="I32:K32"/>
    <mergeCell ref="B2:F2"/>
    <mergeCell ref="L4:M5"/>
    <mergeCell ref="B10:B14"/>
    <mergeCell ref="B15:B17"/>
    <mergeCell ref="B18:C18"/>
    <mergeCell ref="B19:C19"/>
    <mergeCell ref="K4:K5"/>
    <mergeCell ref="B6:B9"/>
    <mergeCell ref="B21:C21"/>
    <mergeCell ref="B20:C20"/>
    <mergeCell ref="N4:O5"/>
    <mergeCell ref="B4:B5"/>
    <mergeCell ref="C4:C5"/>
    <mergeCell ref="D4:I4"/>
    <mergeCell ref="J4:J5"/>
  </mergeCells>
  <phoneticPr fontId="2"/>
  <pageMargins left="0.78740157480314965" right="0.78740157480314965" top="0.78740157480314965" bottom="0.59055118110236227" header="0" footer="0.51181102362204722"/>
  <pageSetup paperSize="9" scale="96" orientation="portrait" r:id="rId1"/>
  <headerFooter alignWithMargins="0">
    <oddFooter>&amp;C-教務14-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8"/>
  <sheetViews>
    <sheetView topLeftCell="A13" zoomScaleNormal="100" workbookViewId="0">
      <selection activeCell="G51" sqref="G51"/>
    </sheetView>
  </sheetViews>
  <sheetFormatPr defaultRowHeight="13.2"/>
  <cols>
    <col min="1" max="1" width="1.6640625" customWidth="1"/>
    <col min="2" max="3" width="4.6640625" customWidth="1"/>
    <col min="4" max="4" width="5.6640625" customWidth="1"/>
    <col min="5" max="5" width="17.6640625" customWidth="1"/>
    <col min="6" max="6" width="8.6640625" customWidth="1"/>
    <col min="7" max="12" width="7.109375" customWidth="1"/>
  </cols>
  <sheetData>
    <row r="2" spans="2:24" s="210" customFormat="1" ht="17.100000000000001" customHeight="1">
      <c r="B2" s="1914" t="s">
        <v>134</v>
      </c>
      <c r="C2" s="1914"/>
      <c r="D2" s="1914"/>
      <c r="E2" s="1914"/>
      <c r="F2" s="209"/>
      <c r="G2" s="209"/>
      <c r="H2" s="209"/>
      <c r="I2" s="209"/>
      <c r="J2" s="209"/>
      <c r="K2" s="209"/>
      <c r="L2" s="209"/>
    </row>
    <row r="3" spans="2:24" s="210" customFormat="1" ht="17.100000000000001" customHeight="1">
      <c r="B3" s="433"/>
      <c r="C3" s="433"/>
      <c r="D3" s="433"/>
      <c r="E3" s="433"/>
      <c r="F3" s="209"/>
      <c r="G3" s="209"/>
      <c r="H3" s="209"/>
      <c r="I3" s="209"/>
      <c r="J3" s="209"/>
      <c r="K3" s="209"/>
      <c r="L3" s="209"/>
    </row>
    <row r="4" spans="2:24" ht="18.899999999999999" customHeight="1">
      <c r="B4" s="1919" t="s">
        <v>58</v>
      </c>
      <c r="C4" s="1921" t="s">
        <v>63</v>
      </c>
      <c r="D4" s="1923" t="s">
        <v>90</v>
      </c>
      <c r="E4" s="1919" t="s">
        <v>91</v>
      </c>
      <c r="F4" s="1923" t="s">
        <v>92</v>
      </c>
      <c r="G4" s="1919" t="s">
        <v>103</v>
      </c>
      <c r="H4" s="1921"/>
      <c r="I4" s="1921"/>
      <c r="J4" s="1921"/>
      <c r="K4" s="1921"/>
      <c r="L4" s="1923"/>
    </row>
    <row r="5" spans="2:24" ht="18.899999999999999" customHeight="1" thickBot="1">
      <c r="B5" s="1920"/>
      <c r="C5" s="1922"/>
      <c r="D5" s="1924"/>
      <c r="E5" s="1920"/>
      <c r="F5" s="1924"/>
      <c r="G5" s="131" t="s">
        <v>8</v>
      </c>
      <c r="H5" s="132" t="s">
        <v>9</v>
      </c>
      <c r="I5" s="132" t="s">
        <v>10</v>
      </c>
      <c r="J5" s="132" t="s">
        <v>11</v>
      </c>
      <c r="K5" s="132" t="s">
        <v>12</v>
      </c>
      <c r="L5" s="133" t="s">
        <v>13</v>
      </c>
    </row>
    <row r="6" spans="2:24" ht="15" customHeight="1" thickTop="1">
      <c r="B6" s="1925" t="s">
        <v>402</v>
      </c>
      <c r="C6" s="134" t="s">
        <v>67</v>
      </c>
      <c r="D6" s="135" t="s">
        <v>328</v>
      </c>
      <c r="E6" s="421" t="s">
        <v>261</v>
      </c>
      <c r="F6" s="422" t="s">
        <v>96</v>
      </c>
      <c r="G6" s="136">
        <v>0</v>
      </c>
      <c r="H6" s="137">
        <v>1</v>
      </c>
      <c r="I6" s="137">
        <v>1</v>
      </c>
      <c r="J6" s="137">
        <v>1</v>
      </c>
      <c r="K6" s="137">
        <v>1</v>
      </c>
      <c r="L6" s="138">
        <v>1</v>
      </c>
    </row>
    <row r="7" spans="2:24" ht="15" customHeight="1">
      <c r="B7" s="1926"/>
      <c r="C7" s="139" t="s">
        <v>97</v>
      </c>
      <c r="D7" s="140" t="s">
        <v>328</v>
      </c>
      <c r="E7" s="423" t="s">
        <v>94</v>
      </c>
      <c r="F7" s="424" t="s">
        <v>96</v>
      </c>
      <c r="G7" s="142">
        <v>1</v>
      </c>
      <c r="H7" s="143">
        <v>1</v>
      </c>
      <c r="I7" s="143">
        <v>1</v>
      </c>
      <c r="J7" s="143">
        <v>1</v>
      </c>
      <c r="K7" s="143">
        <v>1</v>
      </c>
      <c r="L7" s="144">
        <v>1</v>
      </c>
    </row>
    <row r="8" spans="2:24" ht="15" customHeight="1">
      <c r="B8" s="1926"/>
      <c r="C8" s="139" t="s">
        <v>97</v>
      </c>
      <c r="D8" s="140" t="s">
        <v>393</v>
      </c>
      <c r="E8" s="423" t="s">
        <v>628</v>
      </c>
      <c r="F8" s="424" t="s">
        <v>283</v>
      </c>
      <c r="G8" s="142">
        <v>0.5</v>
      </c>
      <c r="H8" s="143">
        <v>0.5</v>
      </c>
      <c r="I8" s="143">
        <v>0.5</v>
      </c>
      <c r="J8" s="143">
        <v>0.5</v>
      </c>
      <c r="K8" s="143">
        <v>0.5</v>
      </c>
      <c r="L8" s="144">
        <v>0.5</v>
      </c>
    </row>
    <row r="9" spans="2:24" ht="15" customHeight="1">
      <c r="B9" s="1926"/>
      <c r="C9" s="139" t="s">
        <v>98</v>
      </c>
      <c r="D9" s="140" t="s">
        <v>629</v>
      </c>
      <c r="E9" s="423" t="s">
        <v>245</v>
      </c>
      <c r="F9" s="424" t="s">
        <v>283</v>
      </c>
      <c r="G9" s="142">
        <v>0.5</v>
      </c>
      <c r="H9" s="143">
        <v>0.5</v>
      </c>
      <c r="I9" s="143">
        <v>0.5</v>
      </c>
      <c r="J9" s="143">
        <v>0.5</v>
      </c>
      <c r="K9" s="143">
        <v>0.5</v>
      </c>
      <c r="L9" s="144">
        <v>0.5</v>
      </c>
    </row>
    <row r="10" spans="2:24" s="830" customFormat="1" ht="15" customHeight="1">
      <c r="B10" s="1926"/>
      <c r="C10" s="139" t="s">
        <v>67</v>
      </c>
      <c r="D10" s="140" t="s">
        <v>394</v>
      </c>
      <c r="E10" s="206" t="s">
        <v>248</v>
      </c>
      <c r="F10" s="424" t="s">
        <v>283</v>
      </c>
      <c r="G10" s="142">
        <v>2</v>
      </c>
      <c r="H10" s="143">
        <v>2</v>
      </c>
      <c r="I10" s="143">
        <v>2</v>
      </c>
      <c r="J10" s="143">
        <v>2</v>
      </c>
      <c r="K10" s="143">
        <v>2</v>
      </c>
      <c r="L10" s="144">
        <v>2</v>
      </c>
      <c r="O10" s="1178"/>
      <c r="P10" s="1179"/>
      <c r="Q10" s="1180"/>
      <c r="R10" s="1181"/>
      <c r="S10" s="1182"/>
      <c r="T10" s="1183"/>
      <c r="U10" s="1183"/>
      <c r="V10" s="1183"/>
      <c r="W10" s="1183"/>
      <c r="X10" s="1184"/>
    </row>
    <row r="11" spans="2:24" s="830" customFormat="1" ht="15" customHeight="1">
      <c r="B11" s="1926"/>
      <c r="C11" s="139" t="s">
        <v>67</v>
      </c>
      <c r="D11" s="140" t="s">
        <v>326</v>
      </c>
      <c r="E11" s="423" t="s">
        <v>246</v>
      </c>
      <c r="F11" s="424" t="s">
        <v>283</v>
      </c>
      <c r="G11" s="142">
        <v>0.5</v>
      </c>
      <c r="H11" s="143">
        <v>0.5</v>
      </c>
      <c r="I11" s="143">
        <v>0.5</v>
      </c>
      <c r="J11" s="143">
        <v>0.5</v>
      </c>
      <c r="K11" s="143">
        <v>0.5</v>
      </c>
      <c r="L11" s="144">
        <v>0.5</v>
      </c>
    </row>
    <row r="12" spans="2:24" ht="15" customHeight="1">
      <c r="B12" s="1926"/>
      <c r="C12" s="1178" t="s">
        <v>339</v>
      </c>
      <c r="D12" s="1179" t="s">
        <v>328</v>
      </c>
      <c r="E12" s="1180" t="s">
        <v>301</v>
      </c>
      <c r="F12" s="1181" t="s">
        <v>283</v>
      </c>
      <c r="G12" s="142">
        <v>1</v>
      </c>
      <c r="H12" s="143">
        <v>0</v>
      </c>
      <c r="I12" s="143">
        <v>0</v>
      </c>
      <c r="J12" s="143">
        <v>0</v>
      </c>
      <c r="K12" s="143">
        <v>0</v>
      </c>
      <c r="L12" s="144">
        <v>0</v>
      </c>
    </row>
    <row r="13" spans="2:24" ht="15" customHeight="1">
      <c r="B13" s="1926"/>
      <c r="C13" s="139" t="s">
        <v>68</v>
      </c>
      <c r="D13" s="140" t="s">
        <v>631</v>
      </c>
      <c r="E13" s="423" t="s">
        <v>247</v>
      </c>
      <c r="F13" s="424" t="s">
        <v>284</v>
      </c>
      <c r="G13" s="142">
        <v>1</v>
      </c>
      <c r="H13" s="143">
        <v>1</v>
      </c>
      <c r="I13" s="143">
        <v>1</v>
      </c>
      <c r="J13" s="143">
        <v>1</v>
      </c>
      <c r="K13" s="143">
        <v>1</v>
      </c>
      <c r="L13" s="144">
        <v>1</v>
      </c>
      <c r="O13" s="1171" t="s">
        <v>67</v>
      </c>
      <c r="P13" s="1172" t="s">
        <v>395</v>
      </c>
      <c r="Q13" s="1173" t="s">
        <v>311</v>
      </c>
      <c r="R13" s="1174" t="s">
        <v>286</v>
      </c>
      <c r="S13" s="1175">
        <v>0</v>
      </c>
      <c r="T13" s="1176">
        <v>1</v>
      </c>
      <c r="U13" s="1176">
        <v>0</v>
      </c>
      <c r="V13" s="1176">
        <v>0</v>
      </c>
      <c r="W13" s="1176">
        <v>1</v>
      </c>
      <c r="X13" s="1177">
        <v>0</v>
      </c>
    </row>
    <row r="14" spans="2:24" ht="15" customHeight="1">
      <c r="B14" s="1926"/>
      <c r="C14" s="139" t="s">
        <v>68</v>
      </c>
      <c r="D14" s="140" t="s">
        <v>363</v>
      </c>
      <c r="E14" s="423" t="s">
        <v>172</v>
      </c>
      <c r="F14" s="424" t="s">
        <v>283</v>
      </c>
      <c r="G14" s="142">
        <v>0.5</v>
      </c>
      <c r="H14" s="143">
        <v>0.5</v>
      </c>
      <c r="I14" s="143">
        <v>0.5</v>
      </c>
      <c r="J14" s="143">
        <v>0.5</v>
      </c>
      <c r="K14" s="143">
        <v>0.5</v>
      </c>
      <c r="L14" s="144">
        <v>0.5</v>
      </c>
    </row>
    <row r="15" spans="2:24" s="830" customFormat="1" ht="15" customHeight="1">
      <c r="B15" s="1926"/>
      <c r="C15" s="139" t="s">
        <v>86</v>
      </c>
      <c r="D15" s="140" t="s">
        <v>448</v>
      </c>
      <c r="E15" s="423" t="s">
        <v>281</v>
      </c>
      <c r="F15" s="424" t="s">
        <v>283</v>
      </c>
      <c r="G15" s="142">
        <v>5</v>
      </c>
      <c r="H15" s="143">
        <v>5</v>
      </c>
      <c r="I15" s="143">
        <v>5</v>
      </c>
      <c r="J15" s="143">
        <v>5</v>
      </c>
      <c r="K15" s="143">
        <v>5</v>
      </c>
      <c r="L15" s="144">
        <v>5</v>
      </c>
      <c r="O15" s="139" t="s">
        <v>339</v>
      </c>
      <c r="P15" s="140" t="s">
        <v>363</v>
      </c>
      <c r="Q15" s="423" t="s">
        <v>179</v>
      </c>
      <c r="R15" s="424" t="s">
        <v>283</v>
      </c>
      <c r="S15" s="142">
        <v>1</v>
      </c>
      <c r="T15" s="143">
        <v>1</v>
      </c>
      <c r="U15" s="143">
        <v>1</v>
      </c>
      <c r="V15" s="143">
        <v>1</v>
      </c>
      <c r="W15" s="143">
        <v>1</v>
      </c>
      <c r="X15" s="144">
        <v>1</v>
      </c>
    </row>
    <row r="16" spans="2:24" ht="15" customHeight="1">
      <c r="B16" s="1926"/>
      <c r="C16" s="139" t="s">
        <v>86</v>
      </c>
      <c r="D16" s="140" t="s">
        <v>67</v>
      </c>
      <c r="E16" s="423" t="s">
        <v>61</v>
      </c>
      <c r="F16" s="424" t="s">
        <v>283</v>
      </c>
      <c r="G16" s="142">
        <v>4</v>
      </c>
      <c r="H16" s="143">
        <v>4</v>
      </c>
      <c r="I16" s="143">
        <v>4</v>
      </c>
      <c r="J16" s="143">
        <v>4</v>
      </c>
      <c r="K16" s="143">
        <v>4</v>
      </c>
      <c r="L16" s="144">
        <v>4</v>
      </c>
    </row>
    <row r="17" spans="2:24" ht="15" customHeight="1">
      <c r="B17" s="1926"/>
      <c r="C17" s="139" t="s">
        <v>86</v>
      </c>
      <c r="D17" s="140" t="s">
        <v>69</v>
      </c>
      <c r="E17" s="423" t="s">
        <v>56</v>
      </c>
      <c r="F17" s="424" t="s">
        <v>283</v>
      </c>
      <c r="G17" s="142">
        <v>5</v>
      </c>
      <c r="H17" s="143">
        <v>5</v>
      </c>
      <c r="I17" s="143">
        <v>5</v>
      </c>
      <c r="J17" s="143">
        <v>5</v>
      </c>
      <c r="K17" s="143">
        <v>5</v>
      </c>
      <c r="L17" s="144">
        <v>5</v>
      </c>
    </row>
    <row r="18" spans="2:24" ht="15" customHeight="1">
      <c r="B18" s="1926"/>
      <c r="C18" s="139" t="s">
        <v>86</v>
      </c>
      <c r="D18" s="140" t="s">
        <v>71</v>
      </c>
      <c r="E18" s="423" t="s">
        <v>282</v>
      </c>
      <c r="F18" s="424" t="s">
        <v>283</v>
      </c>
      <c r="G18" s="142">
        <v>0</v>
      </c>
      <c r="H18" s="143">
        <v>0</v>
      </c>
      <c r="I18" s="143">
        <v>0</v>
      </c>
      <c r="J18" s="143">
        <v>1</v>
      </c>
      <c r="K18" s="143">
        <v>1</v>
      </c>
      <c r="L18" s="144">
        <v>1</v>
      </c>
    </row>
    <row r="19" spans="2:24" ht="15" customHeight="1">
      <c r="B19" s="1926"/>
      <c r="C19" s="139" t="s">
        <v>328</v>
      </c>
      <c r="D19" s="140" t="s">
        <v>447</v>
      </c>
      <c r="E19" s="423" t="s">
        <v>249</v>
      </c>
      <c r="F19" s="424" t="s">
        <v>285</v>
      </c>
      <c r="G19" s="142">
        <v>0</v>
      </c>
      <c r="H19" s="143">
        <v>0</v>
      </c>
      <c r="I19" s="143">
        <v>0</v>
      </c>
      <c r="J19" s="143">
        <v>0</v>
      </c>
      <c r="K19" s="143">
        <v>12</v>
      </c>
      <c r="L19" s="144">
        <v>0</v>
      </c>
    </row>
    <row r="20" spans="2:24" ht="15" customHeight="1">
      <c r="B20" s="1926"/>
      <c r="C20" s="139" t="s">
        <v>69</v>
      </c>
      <c r="D20" s="140" t="s">
        <v>75</v>
      </c>
      <c r="E20" s="423" t="s">
        <v>250</v>
      </c>
      <c r="F20" s="424" t="s">
        <v>285</v>
      </c>
      <c r="G20" s="142">
        <v>5</v>
      </c>
      <c r="H20" s="143">
        <v>5</v>
      </c>
      <c r="I20" s="143">
        <v>5</v>
      </c>
      <c r="J20" s="143">
        <v>5</v>
      </c>
      <c r="K20" s="143">
        <v>0</v>
      </c>
      <c r="L20" s="144">
        <v>0</v>
      </c>
    </row>
    <row r="21" spans="2:24" ht="15" customHeight="1">
      <c r="B21" s="1926"/>
      <c r="C21" s="187" t="s">
        <v>69</v>
      </c>
      <c r="D21" s="188" t="s">
        <v>327</v>
      </c>
      <c r="E21" s="425" t="s">
        <v>251</v>
      </c>
      <c r="F21" s="426" t="s">
        <v>96</v>
      </c>
      <c r="G21" s="189">
        <v>0.5</v>
      </c>
      <c r="H21" s="190">
        <v>0.5</v>
      </c>
      <c r="I21" s="190">
        <v>0.5</v>
      </c>
      <c r="J21" s="190">
        <v>0.5</v>
      </c>
      <c r="K21" s="190">
        <v>0.5</v>
      </c>
      <c r="L21" s="191">
        <v>0.5</v>
      </c>
    </row>
    <row r="22" spans="2:24" ht="15" customHeight="1">
      <c r="B22" s="1926"/>
      <c r="C22" s="139"/>
      <c r="D22" s="140"/>
      <c r="E22" s="423"/>
      <c r="F22" s="424"/>
      <c r="G22" s="142"/>
      <c r="H22" s="143"/>
      <c r="I22" s="143"/>
      <c r="J22" s="143"/>
      <c r="K22" s="143"/>
      <c r="L22" s="144"/>
    </row>
    <row r="23" spans="2:24" ht="15" customHeight="1">
      <c r="B23" s="1926"/>
      <c r="C23" s="139"/>
      <c r="D23" s="140"/>
      <c r="E23" s="423"/>
      <c r="F23" s="424"/>
      <c r="G23" s="142"/>
      <c r="H23" s="143"/>
      <c r="I23" s="143"/>
      <c r="J23" s="143"/>
      <c r="K23" s="143"/>
      <c r="L23" s="144"/>
    </row>
    <row r="24" spans="2:24" ht="15" customHeight="1">
      <c r="B24" s="1927"/>
      <c r="C24" s="187"/>
      <c r="D24" s="188"/>
      <c r="E24" s="425"/>
      <c r="F24" s="426"/>
      <c r="G24" s="189"/>
      <c r="H24" s="190"/>
      <c r="I24" s="190"/>
      <c r="J24" s="190"/>
      <c r="K24" s="190"/>
      <c r="L24" s="191"/>
    </row>
    <row r="25" spans="2:24" ht="15" customHeight="1">
      <c r="B25" s="1928" t="s">
        <v>99</v>
      </c>
      <c r="C25" s="145" t="s">
        <v>100</v>
      </c>
      <c r="D25" s="146" t="s">
        <v>633</v>
      </c>
      <c r="E25" s="427" t="s">
        <v>93</v>
      </c>
      <c r="F25" s="428" t="s">
        <v>96</v>
      </c>
      <c r="G25" s="148">
        <v>0.5</v>
      </c>
      <c r="H25" s="149">
        <v>0.5</v>
      </c>
      <c r="I25" s="149">
        <v>0.5</v>
      </c>
      <c r="J25" s="149">
        <v>0.5</v>
      </c>
      <c r="K25" s="149">
        <v>0.5</v>
      </c>
      <c r="L25" s="150">
        <v>0.5</v>
      </c>
    </row>
    <row r="26" spans="2:24" ht="15" customHeight="1">
      <c r="B26" s="1926"/>
      <c r="C26" s="139" t="s">
        <v>70</v>
      </c>
      <c r="D26" s="140" t="s">
        <v>449</v>
      </c>
      <c r="E26" s="434" t="s">
        <v>176</v>
      </c>
      <c r="F26" s="942" t="s">
        <v>286</v>
      </c>
      <c r="G26" s="142">
        <v>2</v>
      </c>
      <c r="H26" s="143">
        <v>2</v>
      </c>
      <c r="I26" s="143">
        <v>2</v>
      </c>
      <c r="J26" s="143">
        <v>2</v>
      </c>
      <c r="K26" s="143">
        <v>2</v>
      </c>
      <c r="L26" s="144">
        <v>2</v>
      </c>
      <c r="O26" s="139" t="s">
        <v>70</v>
      </c>
      <c r="P26" s="140" t="s">
        <v>449</v>
      </c>
      <c r="Q26" s="434" t="s">
        <v>176</v>
      </c>
      <c r="R26" s="942" t="s">
        <v>286</v>
      </c>
      <c r="S26" s="142">
        <v>2</v>
      </c>
      <c r="T26" s="143">
        <v>2</v>
      </c>
      <c r="U26" s="143">
        <v>2</v>
      </c>
      <c r="V26" s="143">
        <v>2</v>
      </c>
      <c r="W26" s="143">
        <v>2</v>
      </c>
      <c r="X26" s="144">
        <v>2</v>
      </c>
    </row>
    <row r="27" spans="2:24" ht="15" customHeight="1">
      <c r="B27" s="1926"/>
      <c r="C27" s="139" t="s">
        <v>71</v>
      </c>
      <c r="D27" s="140" t="s">
        <v>450</v>
      </c>
      <c r="E27" s="434" t="s">
        <v>168</v>
      </c>
      <c r="F27" s="424" t="s">
        <v>286</v>
      </c>
      <c r="G27" s="142">
        <v>0</v>
      </c>
      <c r="H27" s="143">
        <v>0</v>
      </c>
      <c r="I27" s="143">
        <v>0</v>
      </c>
      <c r="J27" s="143">
        <v>0</v>
      </c>
      <c r="K27" s="143">
        <v>0</v>
      </c>
      <c r="L27" s="144">
        <v>12</v>
      </c>
    </row>
    <row r="28" spans="2:24" ht="15" customHeight="1">
      <c r="B28" s="1926"/>
      <c r="C28" s="139" t="s">
        <v>71</v>
      </c>
      <c r="D28" s="140" t="s">
        <v>337</v>
      </c>
      <c r="E28" s="431" t="s">
        <v>252</v>
      </c>
      <c r="F28" s="942" t="s">
        <v>285</v>
      </c>
      <c r="G28" s="142">
        <v>0</v>
      </c>
      <c r="H28" s="143">
        <v>0</v>
      </c>
      <c r="I28" s="143">
        <v>0</v>
      </c>
      <c r="J28" s="143">
        <v>0</v>
      </c>
      <c r="K28" s="143">
        <v>2</v>
      </c>
      <c r="L28" s="144">
        <v>2</v>
      </c>
    </row>
    <row r="29" spans="2:24" ht="15" customHeight="1">
      <c r="B29" s="1926"/>
      <c r="C29" s="139" t="s">
        <v>87</v>
      </c>
      <c r="D29" s="140" t="s">
        <v>396</v>
      </c>
      <c r="E29" s="434" t="s">
        <v>321</v>
      </c>
      <c r="F29" s="424" t="s">
        <v>283</v>
      </c>
      <c r="G29" s="142">
        <v>0.5</v>
      </c>
      <c r="H29" s="143">
        <v>0.5</v>
      </c>
      <c r="I29" s="143">
        <v>0.5</v>
      </c>
      <c r="J29" s="143">
        <v>0.5</v>
      </c>
      <c r="K29" s="143">
        <v>0.5</v>
      </c>
      <c r="L29" s="144">
        <v>0.5</v>
      </c>
    </row>
    <row r="30" spans="2:24" ht="15" customHeight="1">
      <c r="B30" s="1926"/>
      <c r="C30" s="139" t="s">
        <v>87</v>
      </c>
      <c r="D30" s="140" t="s">
        <v>451</v>
      </c>
      <c r="E30" s="434" t="s">
        <v>253</v>
      </c>
      <c r="F30" s="424" t="s">
        <v>283</v>
      </c>
      <c r="G30" s="142">
        <v>0.5</v>
      </c>
      <c r="H30" s="143">
        <v>0.5</v>
      </c>
      <c r="I30" s="143">
        <v>0.5</v>
      </c>
      <c r="J30" s="143">
        <v>0.5</v>
      </c>
      <c r="K30" s="143">
        <v>0.5</v>
      </c>
      <c r="L30" s="144">
        <v>0.5</v>
      </c>
    </row>
    <row r="31" spans="2:24" ht="15" customHeight="1">
      <c r="B31" s="1926"/>
      <c r="C31" s="134" t="s">
        <v>87</v>
      </c>
      <c r="D31" s="135" t="s">
        <v>453</v>
      </c>
      <c r="E31" s="435" t="s">
        <v>306</v>
      </c>
      <c r="F31" s="422" t="s">
        <v>286</v>
      </c>
      <c r="G31" s="142">
        <v>3</v>
      </c>
      <c r="H31" s="143">
        <v>3</v>
      </c>
      <c r="I31" s="143">
        <v>3</v>
      </c>
      <c r="J31" s="143">
        <v>3</v>
      </c>
      <c r="K31" s="143">
        <v>3</v>
      </c>
      <c r="L31" s="144">
        <v>3</v>
      </c>
    </row>
    <row r="32" spans="2:24" ht="15" customHeight="1">
      <c r="B32" s="1926"/>
      <c r="C32" s="139" t="s">
        <v>87</v>
      </c>
      <c r="D32" s="140" t="s">
        <v>338</v>
      </c>
      <c r="E32" s="423" t="s">
        <v>254</v>
      </c>
      <c r="F32" s="424" t="s">
        <v>286</v>
      </c>
      <c r="G32" s="142">
        <v>5</v>
      </c>
      <c r="H32" s="143">
        <v>5</v>
      </c>
      <c r="I32" s="143">
        <v>5</v>
      </c>
      <c r="J32" s="143">
        <v>5</v>
      </c>
      <c r="K32" s="143">
        <v>5</v>
      </c>
      <c r="L32" s="144">
        <v>5</v>
      </c>
    </row>
    <row r="33" spans="2:12" ht="15" customHeight="1">
      <c r="B33" s="1926"/>
      <c r="C33" s="139" t="s">
        <v>87</v>
      </c>
      <c r="D33" s="140" t="s">
        <v>399</v>
      </c>
      <c r="E33" s="423" t="s">
        <v>55</v>
      </c>
      <c r="F33" s="424" t="s">
        <v>286</v>
      </c>
      <c r="G33" s="142">
        <v>4</v>
      </c>
      <c r="H33" s="143">
        <v>4</v>
      </c>
      <c r="I33" s="143">
        <v>4</v>
      </c>
      <c r="J33" s="143">
        <v>4</v>
      </c>
      <c r="K33" s="143">
        <v>4</v>
      </c>
      <c r="L33" s="144">
        <v>4</v>
      </c>
    </row>
    <row r="34" spans="2:12" ht="15" customHeight="1">
      <c r="B34" s="1926"/>
      <c r="C34" s="139" t="s">
        <v>322</v>
      </c>
      <c r="D34" s="140" t="s">
        <v>364</v>
      </c>
      <c r="E34" s="207" t="s">
        <v>288</v>
      </c>
      <c r="F34" s="424" t="s">
        <v>284</v>
      </c>
      <c r="G34" s="142">
        <v>0</v>
      </c>
      <c r="H34" s="143">
        <v>0</v>
      </c>
      <c r="I34" s="143">
        <v>0</v>
      </c>
      <c r="J34" s="143">
        <v>1</v>
      </c>
      <c r="K34" s="143">
        <v>1</v>
      </c>
      <c r="L34" s="144">
        <v>1</v>
      </c>
    </row>
    <row r="35" spans="2:12" ht="15" customHeight="1">
      <c r="B35" s="1926"/>
      <c r="C35" s="139" t="s">
        <v>212</v>
      </c>
      <c r="D35" s="140" t="s">
        <v>452</v>
      </c>
      <c r="E35" s="423" t="s">
        <v>298</v>
      </c>
      <c r="F35" s="424" t="s">
        <v>286</v>
      </c>
      <c r="G35" s="142">
        <v>2</v>
      </c>
      <c r="H35" s="143">
        <v>2</v>
      </c>
      <c r="I35" s="143">
        <v>0</v>
      </c>
      <c r="J35" s="143">
        <v>0</v>
      </c>
      <c r="K35" s="143">
        <v>0</v>
      </c>
      <c r="L35" s="144">
        <v>0</v>
      </c>
    </row>
    <row r="36" spans="2:12" ht="15" customHeight="1">
      <c r="B36" s="1927"/>
      <c r="C36" s="187" t="s">
        <v>73</v>
      </c>
      <c r="D36" s="188" t="s">
        <v>337</v>
      </c>
      <c r="E36" s="425" t="s">
        <v>255</v>
      </c>
      <c r="F36" s="426" t="s">
        <v>96</v>
      </c>
      <c r="G36" s="189">
        <v>0.5</v>
      </c>
      <c r="H36" s="190">
        <v>0.5</v>
      </c>
      <c r="I36" s="190">
        <v>0.5</v>
      </c>
      <c r="J36" s="190">
        <v>0.5</v>
      </c>
      <c r="K36" s="190">
        <v>0.5</v>
      </c>
      <c r="L36" s="191">
        <v>0.5</v>
      </c>
    </row>
    <row r="37" spans="2:12" ht="15" customHeight="1">
      <c r="B37" s="1933" t="s">
        <v>102</v>
      </c>
      <c r="C37" s="145" t="s">
        <v>101</v>
      </c>
      <c r="D37" s="146" t="s">
        <v>323</v>
      </c>
      <c r="E37" s="427" t="s">
        <v>256</v>
      </c>
      <c r="F37" s="428" t="s">
        <v>96</v>
      </c>
      <c r="G37" s="148">
        <v>0.5</v>
      </c>
      <c r="H37" s="149">
        <v>0.5</v>
      </c>
      <c r="I37" s="149">
        <v>0.5</v>
      </c>
      <c r="J37" s="149">
        <v>0.5</v>
      </c>
      <c r="K37" s="149">
        <v>0.5</v>
      </c>
      <c r="L37" s="150">
        <v>0.5</v>
      </c>
    </row>
    <row r="38" spans="2:12" ht="15" customHeight="1">
      <c r="B38" s="1934"/>
      <c r="C38" s="139" t="s">
        <v>74</v>
      </c>
      <c r="D38" s="140" t="s">
        <v>454</v>
      </c>
      <c r="E38" s="423" t="s">
        <v>257</v>
      </c>
      <c r="F38" s="424" t="s">
        <v>286</v>
      </c>
      <c r="G38" s="142">
        <v>1</v>
      </c>
      <c r="H38" s="143">
        <v>1</v>
      </c>
      <c r="I38" s="143">
        <v>1</v>
      </c>
      <c r="J38" s="143">
        <v>1</v>
      </c>
      <c r="K38" s="143">
        <v>1</v>
      </c>
      <c r="L38" s="144">
        <v>1</v>
      </c>
    </row>
    <row r="39" spans="2:12" s="830" customFormat="1" ht="15" customHeight="1">
      <c r="B39" s="1934"/>
      <c r="C39" s="139" t="s">
        <v>75</v>
      </c>
      <c r="D39" s="140" t="s">
        <v>340</v>
      </c>
      <c r="E39" s="434" t="s">
        <v>179</v>
      </c>
      <c r="F39" s="424" t="s">
        <v>283</v>
      </c>
      <c r="G39" s="142">
        <v>0.5</v>
      </c>
      <c r="H39" s="143">
        <v>0.5</v>
      </c>
      <c r="I39" s="143">
        <v>0.5</v>
      </c>
      <c r="J39" s="143">
        <v>0.5</v>
      </c>
      <c r="K39" s="143">
        <v>0.5</v>
      </c>
      <c r="L39" s="144">
        <v>0.5</v>
      </c>
    </row>
    <row r="40" spans="2:12" ht="15" customHeight="1">
      <c r="B40" s="1934"/>
      <c r="C40" s="139" t="s">
        <v>75</v>
      </c>
      <c r="D40" s="140" t="s">
        <v>455</v>
      </c>
      <c r="E40" s="423" t="s">
        <v>258</v>
      </c>
      <c r="F40" s="424" t="s">
        <v>96</v>
      </c>
      <c r="G40" s="142">
        <v>0</v>
      </c>
      <c r="H40" s="143">
        <v>0</v>
      </c>
      <c r="I40" s="143">
        <v>0</v>
      </c>
      <c r="J40" s="143">
        <v>0</v>
      </c>
      <c r="K40" s="143">
        <v>0</v>
      </c>
      <c r="L40" s="144">
        <v>2</v>
      </c>
    </row>
    <row r="41" spans="2:12" ht="15" customHeight="1">
      <c r="B41" s="1934"/>
      <c r="C41" s="139" t="s">
        <v>76</v>
      </c>
      <c r="D41" s="140" t="s">
        <v>400</v>
      </c>
      <c r="E41" s="423" t="s">
        <v>259</v>
      </c>
      <c r="F41" s="424" t="s">
        <v>284</v>
      </c>
      <c r="G41" s="142">
        <v>0</v>
      </c>
      <c r="H41" s="143">
        <v>0</v>
      </c>
      <c r="I41" s="143">
        <v>0</v>
      </c>
      <c r="J41" s="143">
        <v>1</v>
      </c>
      <c r="K41" s="143">
        <v>1</v>
      </c>
      <c r="L41" s="144">
        <v>0</v>
      </c>
    </row>
    <row r="42" spans="2:12" ht="15" customHeight="1">
      <c r="B42" s="1934"/>
      <c r="C42" s="139" t="s">
        <v>76</v>
      </c>
      <c r="D42" s="140" t="s">
        <v>456</v>
      </c>
      <c r="E42" s="207" t="s">
        <v>292</v>
      </c>
      <c r="F42" s="424" t="s">
        <v>96</v>
      </c>
      <c r="G42" s="142">
        <v>2</v>
      </c>
      <c r="H42" s="143">
        <v>2</v>
      </c>
      <c r="I42" s="143">
        <v>2</v>
      </c>
      <c r="J42" s="143">
        <v>2</v>
      </c>
      <c r="K42" s="143">
        <v>2</v>
      </c>
      <c r="L42" s="144">
        <v>2</v>
      </c>
    </row>
    <row r="43" spans="2:12" ht="15" customHeight="1">
      <c r="B43" s="1934"/>
      <c r="C43" s="139" t="s">
        <v>102</v>
      </c>
      <c r="D43" s="140" t="s">
        <v>397</v>
      </c>
      <c r="E43" s="423" t="s">
        <v>260</v>
      </c>
      <c r="F43" s="424" t="s">
        <v>96</v>
      </c>
      <c r="G43" s="142">
        <v>2</v>
      </c>
      <c r="H43" s="143">
        <v>2</v>
      </c>
      <c r="I43" s="143">
        <v>2</v>
      </c>
      <c r="J43" s="143">
        <v>2</v>
      </c>
      <c r="K43" s="143">
        <v>2</v>
      </c>
      <c r="L43" s="144">
        <v>2</v>
      </c>
    </row>
    <row r="44" spans="2:12" ht="15" customHeight="1">
      <c r="B44" s="1935"/>
      <c r="C44" s="192" t="s">
        <v>76</v>
      </c>
      <c r="D44" s="193" t="s">
        <v>365</v>
      </c>
      <c r="E44" s="429" t="s">
        <v>202</v>
      </c>
      <c r="F44" s="430" t="s">
        <v>96</v>
      </c>
      <c r="G44" s="194">
        <v>0</v>
      </c>
      <c r="H44" s="195">
        <v>0</v>
      </c>
      <c r="I44" s="195">
        <v>0</v>
      </c>
      <c r="J44" s="195">
        <v>0</v>
      </c>
      <c r="K44" s="195">
        <v>0</v>
      </c>
      <c r="L44" s="196">
        <v>1</v>
      </c>
    </row>
    <row r="45" spans="2:12" ht="15" customHeight="1">
      <c r="B45" s="1935"/>
      <c r="C45" s="192" t="s">
        <v>76</v>
      </c>
      <c r="D45" s="193" t="s">
        <v>401</v>
      </c>
      <c r="E45" s="429" t="s">
        <v>95</v>
      </c>
      <c r="F45" s="430" t="s">
        <v>96</v>
      </c>
      <c r="G45" s="194">
        <v>3</v>
      </c>
      <c r="H45" s="195">
        <v>3</v>
      </c>
      <c r="I45" s="195">
        <v>3</v>
      </c>
      <c r="J45" s="195">
        <v>3</v>
      </c>
      <c r="K45" s="195">
        <v>3</v>
      </c>
      <c r="L45" s="196">
        <v>3</v>
      </c>
    </row>
    <row r="46" spans="2:12" ht="15" customHeight="1">
      <c r="B46" s="1935"/>
      <c r="C46" s="192" t="s">
        <v>76</v>
      </c>
      <c r="D46" s="193" t="s">
        <v>394</v>
      </c>
      <c r="E46" s="429" t="s">
        <v>287</v>
      </c>
      <c r="F46" s="430" t="s">
        <v>284</v>
      </c>
      <c r="G46" s="194">
        <v>0</v>
      </c>
      <c r="H46" s="195">
        <v>0</v>
      </c>
      <c r="I46" s="195">
        <v>0</v>
      </c>
      <c r="J46" s="195">
        <v>1</v>
      </c>
      <c r="K46" s="195">
        <v>1</v>
      </c>
      <c r="L46" s="196">
        <v>0</v>
      </c>
    </row>
    <row r="47" spans="2:12" ht="15" customHeight="1" thickBot="1">
      <c r="B47" s="1935"/>
      <c r="C47" s="192" t="s">
        <v>102</v>
      </c>
      <c r="D47" s="193" t="s">
        <v>337</v>
      </c>
      <c r="E47" s="429" t="s">
        <v>114</v>
      </c>
      <c r="F47" s="430" t="s">
        <v>96</v>
      </c>
      <c r="G47" s="194">
        <v>1</v>
      </c>
      <c r="H47" s="195">
        <v>1</v>
      </c>
      <c r="I47" s="195">
        <v>1</v>
      </c>
      <c r="J47" s="195">
        <v>1</v>
      </c>
      <c r="K47" s="195">
        <v>1</v>
      </c>
      <c r="L47" s="196">
        <v>0</v>
      </c>
    </row>
    <row r="48" spans="2:12" ht="20.100000000000001" customHeight="1" thickTop="1">
      <c r="B48" s="754" t="s">
        <v>77</v>
      </c>
      <c r="C48" s="755"/>
      <c r="D48" s="756"/>
      <c r="E48" s="1929"/>
      <c r="F48" s="1930"/>
      <c r="G48" s="197">
        <f>'７月'!M43</f>
        <v>25.5</v>
      </c>
      <c r="H48" s="198">
        <f>'７月'!N43</f>
        <v>24.5</v>
      </c>
      <c r="I48" s="198">
        <f>'７月'!O43</f>
        <v>24.5</v>
      </c>
      <c r="J48" s="198">
        <f>'７月'!P43</f>
        <v>25.5</v>
      </c>
      <c r="K48" s="198">
        <f>'７月'!Q43</f>
        <v>32.5</v>
      </c>
      <c r="L48" s="199">
        <f>'７月'!R43</f>
        <v>30.5</v>
      </c>
    </row>
    <row r="49" spans="2:12" ht="20.100000000000001" customHeight="1">
      <c r="B49" s="757" t="s">
        <v>78</v>
      </c>
      <c r="C49" s="758"/>
      <c r="D49" s="759"/>
      <c r="E49" s="1931"/>
      <c r="F49" s="1932"/>
      <c r="G49" s="200">
        <f>'１２月'!M43</f>
        <v>16.5</v>
      </c>
      <c r="H49" s="201">
        <f>'１２月'!N43</f>
        <v>15.5</v>
      </c>
      <c r="I49" s="201">
        <f>'１２月'!O43</f>
        <v>13.5</v>
      </c>
      <c r="J49" s="201">
        <f>'１２月'!P43</f>
        <v>15.5</v>
      </c>
      <c r="K49" s="201">
        <f>'１２月'!Q43</f>
        <v>16.5</v>
      </c>
      <c r="L49" s="202">
        <f>'１２月'!R43</f>
        <v>28.5</v>
      </c>
    </row>
    <row r="50" spans="2:12" ht="20.100000000000001" customHeight="1" thickBot="1">
      <c r="B50" s="748" t="s">
        <v>79</v>
      </c>
      <c r="C50" s="749"/>
      <c r="D50" s="750"/>
      <c r="E50" s="1915"/>
      <c r="F50" s="1916"/>
      <c r="G50" s="203">
        <f>'３月'!M43</f>
        <v>10</v>
      </c>
      <c r="H50" s="204">
        <f>'３月'!N43</f>
        <v>10</v>
      </c>
      <c r="I50" s="204">
        <f>'３月'!O43</f>
        <v>10</v>
      </c>
      <c r="J50" s="204">
        <f>'３月'!P43</f>
        <v>13</v>
      </c>
      <c r="K50" s="204">
        <f>'３月'!Q43</f>
        <v>13</v>
      </c>
      <c r="L50" s="205">
        <f>'３月'!R43</f>
        <v>13</v>
      </c>
    </row>
    <row r="51" spans="2:12" ht="20.100000000000001" customHeight="1" thickTop="1">
      <c r="B51" s="751" t="s">
        <v>80</v>
      </c>
      <c r="C51" s="752"/>
      <c r="D51" s="753"/>
      <c r="E51" s="1917"/>
      <c r="F51" s="1918"/>
      <c r="G51" s="158">
        <f>'３月'!T43</f>
        <v>52</v>
      </c>
      <c r="H51" s="159">
        <f>'３月'!U43</f>
        <v>50</v>
      </c>
      <c r="I51" s="159">
        <f>'３月'!V43</f>
        <v>48</v>
      </c>
      <c r="J51" s="159">
        <f>'３月'!W43</f>
        <v>54</v>
      </c>
      <c r="K51" s="159">
        <f>'３月'!X43</f>
        <v>62</v>
      </c>
      <c r="L51" s="160">
        <f>'３月'!Y43</f>
        <v>72</v>
      </c>
    </row>
    <row r="52" spans="2:12" ht="14.25" customHeight="1">
      <c r="B52" s="37"/>
      <c r="C52" s="37"/>
      <c r="D52" s="37"/>
    </row>
    <row r="53" spans="2:12">
      <c r="B53" s="37"/>
      <c r="C53" s="37"/>
      <c r="D53" s="37"/>
    </row>
    <row r="54" spans="2:12">
      <c r="B54" s="37"/>
      <c r="C54" s="37"/>
      <c r="D54" s="37"/>
      <c r="F54" s="1313" t="s">
        <v>341</v>
      </c>
      <c r="G54" s="1313"/>
      <c r="H54" s="1313"/>
    </row>
    <row r="55" spans="2:12">
      <c r="B55" s="37"/>
      <c r="C55" s="37"/>
      <c r="D55" s="37"/>
    </row>
    <row r="56" spans="2:12">
      <c r="B56" s="37"/>
      <c r="C56" s="37"/>
      <c r="D56" s="37"/>
    </row>
    <row r="57" spans="2:12">
      <c r="B57" s="37"/>
      <c r="C57" s="37"/>
      <c r="D57" s="37"/>
    </row>
    <row r="58" spans="2:12">
      <c r="B58" s="37"/>
      <c r="C58" s="37"/>
      <c r="D58" s="37"/>
    </row>
    <row r="59" spans="2:12">
      <c r="B59" s="37"/>
      <c r="C59" s="37"/>
      <c r="D59" s="37"/>
    </row>
    <row r="60" spans="2:12">
      <c r="B60" s="37"/>
      <c r="C60" s="37"/>
      <c r="D60" s="37"/>
    </row>
    <row r="61" spans="2:12">
      <c r="B61" s="37"/>
      <c r="C61" s="37"/>
      <c r="D61" s="37"/>
    </row>
    <row r="62" spans="2:12">
      <c r="B62" s="37"/>
      <c r="C62" s="37"/>
      <c r="D62" s="37"/>
    </row>
    <row r="63" spans="2:12">
      <c r="B63" s="37"/>
      <c r="C63" s="37"/>
      <c r="D63" s="37"/>
    </row>
    <row r="64" spans="2:12">
      <c r="B64" s="37"/>
      <c r="C64" s="37"/>
      <c r="D64" s="37"/>
    </row>
    <row r="65" spans="2:4">
      <c r="B65" s="37"/>
      <c r="C65" s="37"/>
      <c r="D65" s="37"/>
    </row>
    <row r="66" spans="2:4">
      <c r="B66" s="37"/>
      <c r="C66" s="37"/>
      <c r="D66" s="37"/>
    </row>
    <row r="67" spans="2:4">
      <c r="B67" s="37"/>
      <c r="C67" s="37"/>
      <c r="D67" s="37"/>
    </row>
    <row r="68" spans="2:4">
      <c r="B68" s="37"/>
      <c r="C68" s="37"/>
      <c r="D68" s="37"/>
    </row>
    <row r="69" spans="2:4">
      <c r="B69" s="37"/>
      <c r="C69" s="37"/>
      <c r="D69" s="37"/>
    </row>
    <row r="70" spans="2:4">
      <c r="B70" s="37"/>
      <c r="C70" s="37"/>
      <c r="D70" s="37"/>
    </row>
    <row r="71" spans="2:4">
      <c r="B71" s="37"/>
      <c r="C71" s="37"/>
      <c r="D71" s="37"/>
    </row>
    <row r="72" spans="2:4">
      <c r="B72" s="37"/>
      <c r="C72" s="37"/>
      <c r="D72" s="37"/>
    </row>
    <row r="73" spans="2:4">
      <c r="B73" s="37"/>
      <c r="C73" s="37"/>
      <c r="D73" s="37"/>
    </row>
    <row r="74" spans="2:4">
      <c r="B74" s="37"/>
      <c r="C74" s="37"/>
      <c r="D74" s="37"/>
    </row>
    <row r="75" spans="2:4">
      <c r="B75" s="37"/>
      <c r="C75" s="37"/>
      <c r="D75" s="37"/>
    </row>
    <row r="76" spans="2:4">
      <c r="B76" s="37"/>
      <c r="C76" s="37"/>
      <c r="D76" s="37"/>
    </row>
    <row r="77" spans="2:4">
      <c r="B77" s="37"/>
      <c r="C77" s="37"/>
      <c r="D77" s="37"/>
    </row>
    <row r="78" spans="2:4">
      <c r="B78" s="37"/>
      <c r="C78" s="37"/>
      <c r="D78" s="37"/>
    </row>
    <row r="79" spans="2:4">
      <c r="B79" s="37"/>
      <c r="C79" s="37"/>
      <c r="D79" s="37"/>
    </row>
    <row r="80" spans="2:4">
      <c r="B80" s="37"/>
      <c r="C80" s="37"/>
      <c r="D80" s="37"/>
    </row>
    <row r="81" spans="2:4">
      <c r="B81" s="37"/>
      <c r="C81" s="37"/>
      <c r="D81" s="37"/>
    </row>
    <row r="82" spans="2:4">
      <c r="B82" s="37"/>
      <c r="C82" s="37"/>
      <c r="D82" s="37"/>
    </row>
    <row r="83" spans="2:4">
      <c r="B83" s="37"/>
      <c r="C83" s="37"/>
      <c r="D83" s="37"/>
    </row>
    <row r="84" spans="2:4">
      <c r="B84" s="37"/>
      <c r="C84" s="37"/>
      <c r="D84" s="37"/>
    </row>
    <row r="85" spans="2:4">
      <c r="B85" s="37"/>
      <c r="C85" s="37"/>
      <c r="D85" s="37"/>
    </row>
    <row r="86" spans="2:4">
      <c r="B86" s="37"/>
      <c r="C86" s="37"/>
      <c r="D86" s="37"/>
    </row>
    <row r="87" spans="2:4">
      <c r="B87" s="37"/>
      <c r="C87" s="37"/>
      <c r="D87" s="37"/>
    </row>
    <row r="88" spans="2:4">
      <c r="B88" s="37"/>
      <c r="C88" s="37"/>
      <c r="D88" s="37"/>
    </row>
    <row r="89" spans="2:4">
      <c r="B89" s="37"/>
      <c r="C89" s="37"/>
      <c r="D89" s="37"/>
    </row>
    <row r="90" spans="2:4">
      <c r="B90" s="37"/>
      <c r="C90" s="37"/>
      <c r="D90" s="37"/>
    </row>
    <row r="91" spans="2:4">
      <c r="B91" s="37"/>
      <c r="C91" s="37"/>
      <c r="D91" s="37"/>
    </row>
    <row r="92" spans="2:4">
      <c r="B92" s="37"/>
      <c r="C92" s="37"/>
      <c r="D92" s="37"/>
    </row>
    <row r="93" spans="2:4">
      <c r="B93" s="37"/>
      <c r="C93" s="37"/>
      <c r="D93" s="37"/>
    </row>
    <row r="94" spans="2:4">
      <c r="B94" s="37"/>
      <c r="C94" s="37"/>
      <c r="D94" s="37"/>
    </row>
    <row r="95" spans="2:4">
      <c r="B95" s="37"/>
      <c r="C95" s="37"/>
      <c r="D95" s="37"/>
    </row>
    <row r="96" spans="2:4">
      <c r="B96" s="37"/>
      <c r="C96" s="37"/>
      <c r="D96" s="37"/>
    </row>
    <row r="97" spans="2:4">
      <c r="B97" s="37"/>
      <c r="C97" s="37"/>
      <c r="D97" s="37"/>
    </row>
    <row r="98" spans="2:4">
      <c r="B98" s="37"/>
      <c r="C98" s="37"/>
      <c r="D98" s="37"/>
    </row>
  </sheetData>
  <mergeCells count="15">
    <mergeCell ref="F54:H54"/>
    <mergeCell ref="G4:L4"/>
    <mergeCell ref="E48:F48"/>
    <mergeCell ref="E49:F49"/>
    <mergeCell ref="B37:B47"/>
    <mergeCell ref="B2:E2"/>
    <mergeCell ref="E50:F50"/>
    <mergeCell ref="E51:F51"/>
    <mergeCell ref="B4:B5"/>
    <mergeCell ref="C4:C5"/>
    <mergeCell ref="D4:D5"/>
    <mergeCell ref="E4:E5"/>
    <mergeCell ref="F4:F5"/>
    <mergeCell ref="B6:B24"/>
    <mergeCell ref="B25:B36"/>
  </mergeCells>
  <phoneticPr fontId="2"/>
  <pageMargins left="0.78740157480314965" right="0.78740157480314965" top="0.19685039370078741" bottom="0.19685039370078741" header="0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opLeftCell="A34" workbookViewId="0">
      <selection activeCell="E17" sqref="E17"/>
    </sheetView>
  </sheetViews>
  <sheetFormatPr defaultRowHeight="13.2"/>
  <cols>
    <col min="1" max="1" width="1.6640625" customWidth="1"/>
    <col min="2" max="2" width="4.6640625" customWidth="1"/>
    <col min="3" max="4" width="5.6640625" customWidth="1"/>
    <col min="5" max="5" width="34.6640625" customWidth="1"/>
    <col min="6" max="11" width="5.109375" customWidth="1"/>
  </cols>
  <sheetData>
    <row r="1" spans="2:11" ht="19.2">
      <c r="B1" s="1936" t="s">
        <v>213</v>
      </c>
      <c r="C1" s="1936"/>
      <c r="D1" s="1936"/>
      <c r="E1" s="1936"/>
      <c r="F1" s="1936"/>
      <c r="G1" s="1936"/>
      <c r="H1" s="1936"/>
      <c r="I1" s="1936"/>
      <c r="J1" s="1936"/>
      <c r="K1" s="1936"/>
    </row>
    <row r="2" spans="2:11" ht="6.7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2:11" ht="12" customHeight="1">
      <c r="B3" s="1937" t="s">
        <v>58</v>
      </c>
      <c r="C3" s="1939" t="s">
        <v>63</v>
      </c>
      <c r="D3" s="1941" t="s">
        <v>90</v>
      </c>
      <c r="E3" s="1943" t="s">
        <v>104</v>
      </c>
      <c r="F3" s="1945" t="s">
        <v>103</v>
      </c>
      <c r="G3" s="1946"/>
      <c r="H3" s="1946"/>
      <c r="I3" s="1946"/>
      <c r="J3" s="1946"/>
      <c r="K3" s="1947"/>
    </row>
    <row r="4" spans="2:11" ht="12" customHeight="1" thickBot="1">
      <c r="B4" s="1938"/>
      <c r="C4" s="1940"/>
      <c r="D4" s="1942"/>
      <c r="E4" s="1944"/>
      <c r="F4" s="131" t="s">
        <v>8</v>
      </c>
      <c r="G4" s="132" t="s">
        <v>9</v>
      </c>
      <c r="H4" s="132" t="s">
        <v>10</v>
      </c>
      <c r="I4" s="132" t="s">
        <v>11</v>
      </c>
      <c r="J4" s="132" t="s">
        <v>12</v>
      </c>
      <c r="K4" s="133" t="s">
        <v>13</v>
      </c>
    </row>
    <row r="5" spans="2:11" ht="17.100000000000001" customHeight="1" thickTop="1">
      <c r="B5" s="1925" t="s">
        <v>320</v>
      </c>
      <c r="C5" s="658" t="s">
        <v>69</v>
      </c>
      <c r="D5" s="659" t="s">
        <v>69</v>
      </c>
      <c r="E5" s="660" t="s">
        <v>307</v>
      </c>
      <c r="F5" s="661"/>
      <c r="G5" s="662"/>
      <c r="H5" s="662"/>
      <c r="I5" s="662">
        <v>1</v>
      </c>
      <c r="J5" s="662">
        <v>1</v>
      </c>
      <c r="K5" s="663">
        <v>1</v>
      </c>
    </row>
    <row r="6" spans="2:11" ht="17.100000000000001" customHeight="1">
      <c r="B6" s="1926"/>
      <c r="C6" s="134" t="s">
        <v>69</v>
      </c>
      <c r="D6" s="135" t="s">
        <v>400</v>
      </c>
      <c r="E6" s="151" t="s">
        <v>308</v>
      </c>
      <c r="F6" s="136"/>
      <c r="G6" s="137"/>
      <c r="H6" s="137"/>
      <c r="I6" s="137">
        <v>1</v>
      </c>
      <c r="J6" s="137">
        <v>1</v>
      </c>
      <c r="K6" s="138">
        <v>1</v>
      </c>
    </row>
    <row r="7" spans="2:11" ht="17.100000000000001" customHeight="1">
      <c r="B7" s="1926"/>
      <c r="C7" s="134" t="s">
        <v>69</v>
      </c>
      <c r="D7" s="135" t="s">
        <v>398</v>
      </c>
      <c r="E7" s="151" t="s">
        <v>309</v>
      </c>
      <c r="F7" s="136"/>
      <c r="G7" s="137"/>
      <c r="H7" s="137"/>
      <c r="I7" s="137">
        <v>1</v>
      </c>
      <c r="J7" s="137">
        <v>1</v>
      </c>
      <c r="K7" s="138">
        <v>1</v>
      </c>
    </row>
    <row r="8" spans="2:11" ht="17.100000000000001" customHeight="1">
      <c r="B8" s="1926"/>
      <c r="C8" s="139" t="s">
        <v>70</v>
      </c>
      <c r="D8" s="382" t="s">
        <v>457</v>
      </c>
      <c r="E8" s="141" t="s">
        <v>317</v>
      </c>
      <c r="F8" s="142"/>
      <c r="G8" s="143"/>
      <c r="H8" s="143"/>
      <c r="I8" s="143">
        <v>2</v>
      </c>
      <c r="J8" s="143">
        <v>2</v>
      </c>
      <c r="K8" s="144">
        <v>2</v>
      </c>
    </row>
    <row r="9" spans="2:11" ht="17.100000000000001" customHeight="1">
      <c r="B9" s="1926"/>
      <c r="C9" s="139" t="s">
        <v>71</v>
      </c>
      <c r="D9" s="140" t="s">
        <v>403</v>
      </c>
      <c r="E9" s="141" t="s">
        <v>310</v>
      </c>
      <c r="F9" s="142"/>
      <c r="G9" s="143"/>
      <c r="H9" s="143"/>
      <c r="I9" s="143">
        <v>1</v>
      </c>
      <c r="J9" s="143">
        <v>1</v>
      </c>
      <c r="K9" s="144">
        <v>1</v>
      </c>
    </row>
    <row r="10" spans="2:11" ht="17.100000000000001" customHeight="1" thickBot="1">
      <c r="B10" s="1948"/>
      <c r="C10" s="664" t="s">
        <v>71</v>
      </c>
      <c r="D10" s="665" t="s">
        <v>404</v>
      </c>
      <c r="E10" s="163" t="s">
        <v>324</v>
      </c>
      <c r="F10" s="152"/>
      <c r="G10" s="153"/>
      <c r="H10" s="153"/>
      <c r="I10" s="153">
        <v>1</v>
      </c>
      <c r="J10" s="153">
        <v>1</v>
      </c>
      <c r="K10" s="154">
        <v>1</v>
      </c>
    </row>
    <row r="11" spans="2:11" ht="15.9" customHeight="1" thickTop="1">
      <c r="B11" s="1949" t="s">
        <v>80</v>
      </c>
      <c r="C11" s="1950"/>
      <c r="D11" s="1951"/>
      <c r="E11" s="162"/>
      <c r="F11" s="158">
        <f>'３月'!T47</f>
        <v>0</v>
      </c>
      <c r="G11" s="159">
        <f>'３月'!U47</f>
        <v>0</v>
      </c>
      <c r="H11" s="159">
        <f>'３月'!V47</f>
        <v>0</v>
      </c>
      <c r="I11" s="159">
        <f>'３月'!W47</f>
        <v>7</v>
      </c>
      <c r="J11" s="159">
        <f>'３月'!X47</f>
        <v>7</v>
      </c>
      <c r="K11" s="160">
        <f>'３月'!Y47</f>
        <v>7</v>
      </c>
    </row>
    <row r="12" spans="2:11">
      <c r="B12" s="37"/>
      <c r="C12" s="37"/>
      <c r="D12" s="37"/>
    </row>
    <row r="13" spans="2:11" ht="19.2">
      <c r="B13" s="1936" t="s">
        <v>214</v>
      </c>
      <c r="C13" s="1936"/>
      <c r="D13" s="1936"/>
      <c r="E13" s="1936"/>
      <c r="F13" s="1936"/>
      <c r="G13" s="1936"/>
      <c r="H13" s="1936"/>
      <c r="I13" s="1936"/>
      <c r="J13" s="1936"/>
      <c r="K13" s="1936"/>
    </row>
    <row r="14" spans="2:11"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2:11" ht="14.4">
      <c r="B15" s="1937" t="s">
        <v>58</v>
      </c>
      <c r="C15" s="1939" t="s">
        <v>63</v>
      </c>
      <c r="D15" s="1941" t="s">
        <v>90</v>
      </c>
      <c r="E15" s="1937" t="s">
        <v>104</v>
      </c>
      <c r="F15" s="1945" t="s">
        <v>103</v>
      </c>
      <c r="G15" s="1946"/>
      <c r="H15" s="1946"/>
      <c r="I15" s="1946"/>
      <c r="J15" s="1946"/>
      <c r="K15" s="1947"/>
    </row>
    <row r="16" spans="2:11" ht="15" thickBot="1">
      <c r="B16" s="1938"/>
      <c r="C16" s="1940"/>
      <c r="D16" s="1942"/>
      <c r="E16" s="1938"/>
      <c r="F16" s="131" t="s">
        <v>8</v>
      </c>
      <c r="G16" s="132" t="s">
        <v>9</v>
      </c>
      <c r="H16" s="132" t="s">
        <v>10</v>
      </c>
      <c r="I16" s="132" t="s">
        <v>11</v>
      </c>
      <c r="J16" s="132" t="s">
        <v>12</v>
      </c>
      <c r="K16" s="133" t="s">
        <v>13</v>
      </c>
    </row>
    <row r="17" spans="2:11" ht="17.100000000000001" customHeight="1" thickTop="1">
      <c r="B17" s="1926"/>
      <c r="C17" s="139" t="s">
        <v>112</v>
      </c>
      <c r="D17" s="140" t="s">
        <v>87</v>
      </c>
      <c r="E17" s="165" t="s">
        <v>219</v>
      </c>
      <c r="F17" s="141"/>
      <c r="G17" s="166"/>
      <c r="H17" s="166"/>
      <c r="I17" s="166">
        <v>1</v>
      </c>
      <c r="J17" s="166">
        <v>1</v>
      </c>
      <c r="K17" s="167">
        <v>1</v>
      </c>
    </row>
    <row r="18" spans="2:11" ht="17.100000000000001" customHeight="1">
      <c r="B18" s="1926"/>
      <c r="C18" s="139" t="s">
        <v>67</v>
      </c>
      <c r="D18" s="140" t="s">
        <v>458</v>
      </c>
      <c r="E18" s="165" t="s">
        <v>290</v>
      </c>
      <c r="F18" s="141"/>
      <c r="G18" s="166"/>
      <c r="H18" s="166">
        <v>1</v>
      </c>
      <c r="I18" s="166">
        <v>1</v>
      </c>
      <c r="J18" s="166">
        <v>1</v>
      </c>
      <c r="K18" s="167">
        <v>1</v>
      </c>
    </row>
    <row r="19" spans="2:11" ht="17.100000000000001" customHeight="1">
      <c r="B19" s="1926"/>
      <c r="C19" s="139" t="s">
        <v>67</v>
      </c>
      <c r="D19" s="140" t="s">
        <v>405</v>
      </c>
      <c r="E19" s="165" t="s">
        <v>300</v>
      </c>
      <c r="F19" s="141">
        <v>2</v>
      </c>
      <c r="G19" s="166">
        <v>2</v>
      </c>
      <c r="H19" s="166">
        <v>2</v>
      </c>
      <c r="I19" s="166">
        <v>2</v>
      </c>
      <c r="J19" s="166">
        <v>2</v>
      </c>
      <c r="K19" s="167">
        <v>2</v>
      </c>
    </row>
    <row r="20" spans="2:11" s="830" customFormat="1" ht="17.100000000000001" customHeight="1">
      <c r="B20" s="1926"/>
      <c r="C20" s="139" t="s">
        <v>67</v>
      </c>
      <c r="D20" s="140" t="s">
        <v>406</v>
      </c>
      <c r="E20" s="165" t="s">
        <v>407</v>
      </c>
      <c r="F20" s="141"/>
      <c r="G20" s="166"/>
      <c r="H20" s="166"/>
      <c r="I20" s="166">
        <v>1</v>
      </c>
      <c r="J20" s="166">
        <v>1</v>
      </c>
      <c r="K20" s="167">
        <v>1</v>
      </c>
    </row>
    <row r="21" spans="2:11" ht="17.100000000000001" customHeight="1">
      <c r="B21" s="1926"/>
      <c r="C21" s="139" t="s">
        <v>265</v>
      </c>
      <c r="D21" s="140" t="s">
        <v>73</v>
      </c>
      <c r="E21" s="165" t="s">
        <v>224</v>
      </c>
      <c r="F21" s="141"/>
      <c r="G21" s="166"/>
      <c r="H21" s="166"/>
      <c r="I21" s="166">
        <v>1</v>
      </c>
      <c r="J21" s="166">
        <v>1</v>
      </c>
      <c r="K21" s="167">
        <v>1</v>
      </c>
    </row>
    <row r="22" spans="2:11" ht="17.100000000000001" customHeight="1">
      <c r="B22" s="1926"/>
      <c r="C22" s="139" t="s">
        <v>68</v>
      </c>
      <c r="D22" s="140" t="s">
        <v>459</v>
      </c>
      <c r="E22" s="165" t="s">
        <v>220</v>
      </c>
      <c r="F22" s="141"/>
      <c r="G22" s="166"/>
      <c r="H22" s="166"/>
      <c r="I22" s="166">
        <v>1</v>
      </c>
      <c r="J22" s="166">
        <v>1</v>
      </c>
      <c r="K22" s="167">
        <v>1</v>
      </c>
    </row>
    <row r="23" spans="2:11" ht="17.100000000000001" customHeight="1">
      <c r="B23" s="1926"/>
      <c r="C23" s="139" t="s">
        <v>221</v>
      </c>
      <c r="D23" s="140" t="s">
        <v>408</v>
      </c>
      <c r="E23" s="165" t="s">
        <v>222</v>
      </c>
      <c r="F23" s="141"/>
      <c r="G23" s="166"/>
      <c r="H23" s="166"/>
      <c r="I23" s="166">
        <v>1</v>
      </c>
      <c r="J23" s="166">
        <v>1</v>
      </c>
      <c r="K23" s="167">
        <v>1</v>
      </c>
    </row>
    <row r="24" spans="2:11" ht="17.100000000000001" customHeight="1">
      <c r="B24" s="1926"/>
      <c r="C24" s="139" t="s">
        <v>221</v>
      </c>
      <c r="D24" s="140" t="s">
        <v>68</v>
      </c>
      <c r="E24" s="165" t="s">
        <v>223</v>
      </c>
      <c r="F24" s="141"/>
      <c r="G24" s="166"/>
      <c r="H24" s="166"/>
      <c r="I24" s="166">
        <v>1</v>
      </c>
      <c r="J24" s="166">
        <v>1</v>
      </c>
      <c r="K24" s="167">
        <v>1</v>
      </c>
    </row>
    <row r="25" spans="2:11" ht="17.100000000000001" customHeight="1">
      <c r="B25" s="1926"/>
      <c r="C25" s="139" t="s">
        <v>221</v>
      </c>
      <c r="D25" s="140" t="s">
        <v>73</v>
      </c>
      <c r="E25" s="165" t="s">
        <v>225</v>
      </c>
      <c r="F25" s="141"/>
      <c r="G25" s="166"/>
      <c r="H25" s="166"/>
      <c r="I25" s="166">
        <v>1</v>
      </c>
      <c r="J25" s="166">
        <v>1</v>
      </c>
      <c r="K25" s="167">
        <v>1</v>
      </c>
    </row>
    <row r="26" spans="2:11" ht="17.100000000000001" customHeight="1">
      <c r="B26" s="1926"/>
      <c r="C26" s="139" t="s">
        <v>105</v>
      </c>
      <c r="D26" s="140" t="s">
        <v>87</v>
      </c>
      <c r="E26" s="165" t="s">
        <v>226</v>
      </c>
      <c r="F26" s="141"/>
      <c r="G26" s="166"/>
      <c r="H26" s="166"/>
      <c r="I26" s="166">
        <v>1</v>
      </c>
      <c r="J26" s="166">
        <v>1</v>
      </c>
      <c r="K26" s="167">
        <v>1</v>
      </c>
    </row>
    <row r="27" spans="2:11" ht="17.100000000000001" customHeight="1">
      <c r="B27" s="1928" t="s">
        <v>110</v>
      </c>
      <c r="C27" s="145" t="s">
        <v>70</v>
      </c>
      <c r="D27" s="146" t="s">
        <v>338</v>
      </c>
      <c r="E27" s="168" t="s">
        <v>227</v>
      </c>
      <c r="F27" s="147"/>
      <c r="G27" s="169"/>
      <c r="H27" s="169"/>
      <c r="I27" s="169">
        <v>1</v>
      </c>
      <c r="J27" s="169">
        <v>1</v>
      </c>
      <c r="K27" s="170">
        <v>1</v>
      </c>
    </row>
    <row r="28" spans="2:11" ht="17.100000000000001" customHeight="1">
      <c r="B28" s="1926"/>
      <c r="C28" s="134" t="s">
        <v>108</v>
      </c>
      <c r="D28" s="135" t="s">
        <v>72</v>
      </c>
      <c r="E28" s="171" t="s">
        <v>228</v>
      </c>
      <c r="F28" s="151"/>
      <c r="G28" s="164"/>
      <c r="H28" s="164"/>
      <c r="I28" s="164">
        <v>1</v>
      </c>
      <c r="J28" s="164">
        <v>1</v>
      </c>
      <c r="K28" s="172">
        <v>1</v>
      </c>
    </row>
    <row r="29" spans="2:11" ht="17.100000000000001" customHeight="1">
      <c r="B29" s="1926"/>
      <c r="C29" s="139" t="s">
        <v>113</v>
      </c>
      <c r="D29" s="140" t="s">
        <v>401</v>
      </c>
      <c r="E29" s="165" t="s">
        <v>229</v>
      </c>
      <c r="F29" s="141"/>
      <c r="G29" s="166"/>
      <c r="H29" s="166">
        <v>1</v>
      </c>
      <c r="I29" s="166">
        <v>1</v>
      </c>
      <c r="J29" s="166">
        <v>1</v>
      </c>
      <c r="K29" s="167">
        <v>1</v>
      </c>
    </row>
    <row r="30" spans="2:11" ht="17.100000000000001" customHeight="1">
      <c r="B30" s="1926"/>
      <c r="C30" s="139" t="s">
        <v>218</v>
      </c>
      <c r="D30" s="140" t="s">
        <v>460</v>
      </c>
      <c r="E30" s="165" t="s">
        <v>230</v>
      </c>
      <c r="F30" s="141"/>
      <c r="G30" s="166"/>
      <c r="H30" s="166"/>
      <c r="I30" s="166">
        <v>1</v>
      </c>
      <c r="J30" s="166">
        <v>1</v>
      </c>
      <c r="K30" s="167">
        <v>1</v>
      </c>
    </row>
    <row r="31" spans="2:11" ht="17.100000000000001" customHeight="1">
      <c r="B31" s="1926"/>
      <c r="C31" s="139" t="s">
        <v>106</v>
      </c>
      <c r="D31" s="140" t="s">
        <v>74</v>
      </c>
      <c r="E31" s="173" t="s">
        <v>157</v>
      </c>
      <c r="F31" s="141"/>
      <c r="G31" s="166"/>
      <c r="H31" s="166">
        <v>1</v>
      </c>
      <c r="I31" s="166">
        <v>1</v>
      </c>
      <c r="J31" s="166">
        <v>1</v>
      </c>
      <c r="K31" s="167">
        <v>1</v>
      </c>
    </row>
    <row r="32" spans="2:11" ht="17.100000000000001" customHeight="1">
      <c r="B32" s="1926"/>
      <c r="C32" s="139" t="s">
        <v>106</v>
      </c>
      <c r="D32" s="140" t="s">
        <v>71</v>
      </c>
      <c r="E32" s="165" t="s">
        <v>231</v>
      </c>
      <c r="F32" s="141"/>
      <c r="G32" s="166"/>
      <c r="H32" s="166"/>
      <c r="I32" s="166">
        <v>1</v>
      </c>
      <c r="J32" s="166">
        <v>1</v>
      </c>
      <c r="K32" s="167">
        <v>1</v>
      </c>
    </row>
    <row r="33" spans="2:11" ht="17.100000000000001" customHeight="1">
      <c r="B33" s="1926"/>
      <c r="C33" s="139" t="s">
        <v>106</v>
      </c>
      <c r="D33" s="140" t="s">
        <v>458</v>
      </c>
      <c r="E33" s="165" t="s">
        <v>232</v>
      </c>
      <c r="F33" s="141"/>
      <c r="G33" s="166"/>
      <c r="H33" s="166"/>
      <c r="I33" s="166">
        <v>1</v>
      </c>
      <c r="J33" s="166">
        <v>1</v>
      </c>
      <c r="K33" s="167">
        <v>1</v>
      </c>
    </row>
    <row r="34" spans="2:11" ht="17.100000000000001" customHeight="1">
      <c r="B34" s="1926"/>
      <c r="C34" s="139" t="s">
        <v>233</v>
      </c>
      <c r="D34" s="140" t="s">
        <v>409</v>
      </c>
      <c r="E34" s="165" t="s">
        <v>234</v>
      </c>
      <c r="F34" s="141"/>
      <c r="G34" s="166"/>
      <c r="H34" s="166"/>
      <c r="I34" s="166">
        <v>1</v>
      </c>
      <c r="J34" s="166">
        <v>1</v>
      </c>
      <c r="K34" s="167">
        <v>1</v>
      </c>
    </row>
    <row r="35" spans="2:11" ht="17.100000000000001" customHeight="1">
      <c r="B35" s="1926"/>
      <c r="C35" s="139" t="s">
        <v>87</v>
      </c>
      <c r="D35" s="140" t="s">
        <v>75</v>
      </c>
      <c r="E35" s="165" t="s">
        <v>235</v>
      </c>
      <c r="F35" s="141"/>
      <c r="G35" s="166"/>
      <c r="H35" s="166"/>
      <c r="I35" s="166">
        <v>1</v>
      </c>
      <c r="J35" s="166">
        <v>1</v>
      </c>
      <c r="K35" s="167">
        <v>1</v>
      </c>
    </row>
    <row r="36" spans="2:11" ht="17.100000000000001" customHeight="1">
      <c r="B36" s="1926"/>
      <c r="C36" s="139" t="s">
        <v>72</v>
      </c>
      <c r="D36" s="140" t="s">
        <v>87</v>
      </c>
      <c r="E36" s="165" t="s">
        <v>236</v>
      </c>
      <c r="F36" s="141"/>
      <c r="G36" s="166"/>
      <c r="H36" s="166"/>
      <c r="I36" s="166">
        <v>1</v>
      </c>
      <c r="J36" s="166">
        <v>1</v>
      </c>
      <c r="K36" s="167">
        <v>1</v>
      </c>
    </row>
    <row r="37" spans="2:11" ht="17.100000000000001" customHeight="1">
      <c r="B37" s="161"/>
      <c r="C37" s="134" t="s">
        <v>73</v>
      </c>
      <c r="D37" s="135" t="s">
        <v>67</v>
      </c>
      <c r="E37" s="171" t="s">
        <v>237</v>
      </c>
      <c r="F37" s="151"/>
      <c r="G37" s="164"/>
      <c r="H37" s="164"/>
      <c r="I37" s="164">
        <v>1</v>
      </c>
      <c r="J37" s="164">
        <v>1</v>
      </c>
      <c r="K37" s="172">
        <v>1</v>
      </c>
    </row>
    <row r="38" spans="2:11" ht="17.100000000000001" customHeight="1">
      <c r="B38" s="1928" t="s">
        <v>111</v>
      </c>
      <c r="C38" s="145" t="s">
        <v>340</v>
      </c>
      <c r="D38" s="146" t="s">
        <v>398</v>
      </c>
      <c r="E38" s="168" t="s">
        <v>238</v>
      </c>
      <c r="F38" s="147"/>
      <c r="G38" s="169"/>
      <c r="H38" s="169"/>
      <c r="I38" s="169">
        <v>1</v>
      </c>
      <c r="J38" s="169">
        <v>1</v>
      </c>
      <c r="K38" s="170">
        <v>1</v>
      </c>
    </row>
    <row r="39" spans="2:11" ht="17.100000000000001" customHeight="1">
      <c r="B39" s="1926"/>
      <c r="C39" s="134" t="s">
        <v>109</v>
      </c>
      <c r="D39" s="135" t="s">
        <v>73</v>
      </c>
      <c r="E39" s="171" t="s">
        <v>239</v>
      </c>
      <c r="F39" s="151"/>
      <c r="G39" s="164"/>
      <c r="H39" s="164"/>
      <c r="I39" s="164">
        <v>1</v>
      </c>
      <c r="J39" s="164">
        <v>1</v>
      </c>
      <c r="K39" s="172">
        <v>1</v>
      </c>
    </row>
    <row r="40" spans="2:11" ht="17.100000000000001" customHeight="1">
      <c r="B40" s="1926"/>
      <c r="C40" s="134" t="s">
        <v>75</v>
      </c>
      <c r="D40" s="135" t="s">
        <v>401</v>
      </c>
      <c r="E40" s="171" t="s">
        <v>461</v>
      </c>
      <c r="F40" s="151"/>
      <c r="G40" s="164"/>
      <c r="H40" s="164">
        <v>1</v>
      </c>
      <c r="I40" s="164">
        <v>1</v>
      </c>
      <c r="J40" s="164">
        <v>1</v>
      </c>
      <c r="K40" s="172">
        <v>1</v>
      </c>
    </row>
    <row r="41" spans="2:11" ht="17.100000000000001" customHeight="1" thickBot="1">
      <c r="B41" s="1926"/>
      <c r="C41" s="134" t="s">
        <v>240</v>
      </c>
      <c r="D41" s="135" t="s">
        <v>68</v>
      </c>
      <c r="E41" s="171" t="s">
        <v>241</v>
      </c>
      <c r="F41" s="151">
        <v>2</v>
      </c>
      <c r="G41" s="164">
        <v>2</v>
      </c>
      <c r="H41" s="164">
        <v>2</v>
      </c>
      <c r="I41" s="164">
        <v>2</v>
      </c>
      <c r="J41" s="164">
        <v>2</v>
      </c>
      <c r="K41" s="172">
        <v>2</v>
      </c>
    </row>
    <row r="42" spans="2:11" ht="17.100000000000001" customHeight="1" thickTop="1">
      <c r="B42" s="1955" t="s">
        <v>77</v>
      </c>
      <c r="C42" s="1956"/>
      <c r="D42" s="1957"/>
      <c r="E42" s="155"/>
      <c r="F42" s="174">
        <f>'７月'!M45</f>
        <v>0</v>
      </c>
      <c r="G42" s="175">
        <f>'７月'!N45</f>
        <v>0</v>
      </c>
      <c r="H42" s="175">
        <f>'７月'!O45</f>
        <v>0</v>
      </c>
      <c r="I42" s="175">
        <f>'７月'!P45</f>
        <v>8</v>
      </c>
      <c r="J42" s="175">
        <f>'７月'!Q45</f>
        <v>8</v>
      </c>
      <c r="K42" s="176">
        <f>'７月'!R45</f>
        <v>8</v>
      </c>
    </row>
    <row r="43" spans="2:11" ht="17.100000000000001" customHeight="1">
      <c r="B43" s="1952" t="s">
        <v>78</v>
      </c>
      <c r="C43" s="1953"/>
      <c r="D43" s="1954"/>
      <c r="E43" s="156"/>
      <c r="F43" s="177">
        <f>'１２月'!M45</f>
        <v>0</v>
      </c>
      <c r="G43" s="178">
        <f>'１２月'!N45</f>
        <v>0</v>
      </c>
      <c r="H43" s="178">
        <f>'１２月'!O45</f>
        <v>2</v>
      </c>
      <c r="I43" s="178">
        <f>'１２月'!P45</f>
        <v>10</v>
      </c>
      <c r="J43" s="178">
        <f>'１２月'!Q45</f>
        <v>10</v>
      </c>
      <c r="K43" s="179">
        <f>'１２月'!R45</f>
        <v>10</v>
      </c>
    </row>
    <row r="44" spans="2:11" ht="17.100000000000001" customHeight="1" thickBot="1">
      <c r="B44" s="1958" t="s">
        <v>79</v>
      </c>
      <c r="C44" s="1959"/>
      <c r="D44" s="1960"/>
      <c r="E44" s="157"/>
      <c r="F44" s="180">
        <f>'３月'!M46</f>
        <v>1</v>
      </c>
      <c r="G44" s="181">
        <f>'３月'!N46</f>
        <v>1</v>
      </c>
      <c r="H44" s="181">
        <f>'３月'!O46</f>
        <v>2</v>
      </c>
      <c r="I44" s="181">
        <f>'３月'!P46</f>
        <v>4</v>
      </c>
      <c r="J44" s="181">
        <f>'３月'!Q46</f>
        <v>4</v>
      </c>
      <c r="K44" s="182">
        <f>'３月'!R46</f>
        <v>4</v>
      </c>
    </row>
    <row r="45" spans="2:11" ht="17.100000000000001" customHeight="1" thickTop="1">
      <c r="B45" s="1955" t="s">
        <v>80</v>
      </c>
      <c r="C45" s="1956"/>
      <c r="D45" s="1957"/>
      <c r="E45" s="155"/>
      <c r="F45" s="183">
        <f>'３月'!T46</f>
        <v>1</v>
      </c>
      <c r="G45" s="184">
        <f>'３月'!U46</f>
        <v>1</v>
      </c>
      <c r="H45" s="184">
        <f>'３月'!V46</f>
        <v>4</v>
      </c>
      <c r="I45" s="184">
        <f>'３月'!W46</f>
        <v>22</v>
      </c>
      <c r="J45" s="184">
        <f>'３月'!X46</f>
        <v>22</v>
      </c>
      <c r="K45" s="185">
        <f>'３月'!Y46</f>
        <v>22</v>
      </c>
    </row>
    <row r="49" spans="5:7">
      <c r="E49" s="1313" t="s">
        <v>342</v>
      </c>
      <c r="F49" s="1313"/>
      <c r="G49" s="1313"/>
    </row>
  </sheetData>
  <mergeCells count="22">
    <mergeCell ref="E49:G49"/>
    <mergeCell ref="B5:B10"/>
    <mergeCell ref="B11:D11"/>
    <mergeCell ref="E15:E16"/>
    <mergeCell ref="B43:D43"/>
    <mergeCell ref="B17:B26"/>
    <mergeCell ref="B42:D42"/>
    <mergeCell ref="B45:D45"/>
    <mergeCell ref="B13:K13"/>
    <mergeCell ref="F15:K15"/>
    <mergeCell ref="C15:C16"/>
    <mergeCell ref="D15:D16"/>
    <mergeCell ref="B44:D44"/>
    <mergeCell ref="B38:B41"/>
    <mergeCell ref="B15:B16"/>
    <mergeCell ref="B27:B36"/>
    <mergeCell ref="B1:K1"/>
    <mergeCell ref="B3:B4"/>
    <mergeCell ref="C3:C4"/>
    <mergeCell ref="D3:D4"/>
    <mergeCell ref="E3:E4"/>
    <mergeCell ref="F3:K3"/>
  </mergeCells>
  <phoneticPr fontId="2"/>
  <pageMargins left="0.78740157480314965" right="0.78740157480314965" top="0.78740157480314965" bottom="0.59055118110236227" header="0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55"/>
  <sheetViews>
    <sheetView zoomScaleNormal="100" zoomScaleSheetLayoutView="115" workbookViewId="0">
      <pane ySplit="11" topLeftCell="A12" activePane="bottomLeft" state="frozen"/>
      <selection pane="bottomLeft" activeCell="U19" sqref="U19"/>
    </sheetView>
  </sheetViews>
  <sheetFormatPr defaultColWidth="9" defaultRowHeight="13.2"/>
  <cols>
    <col min="1" max="1" width="2" style="122" customWidth="1"/>
    <col min="2" max="2" width="2.109375" style="123" customWidth="1"/>
    <col min="3" max="3" width="13.6640625" style="124" customWidth="1"/>
    <col min="4" max="4" width="2.109375" style="122" customWidth="1"/>
    <col min="5" max="5" width="2.109375" style="123" customWidth="1"/>
    <col min="6" max="6" width="13.6640625" style="124" customWidth="1"/>
    <col min="7" max="7" width="2.109375" style="122" customWidth="1"/>
    <col min="8" max="8" width="2.109375" style="123" customWidth="1"/>
    <col min="9" max="9" width="13.6640625" style="125" customWidth="1"/>
    <col min="10" max="10" width="2.109375" style="122" customWidth="1"/>
    <col min="11" max="11" width="2.109375" style="123" customWidth="1"/>
    <col min="12" max="12" width="13.6640625" style="125" customWidth="1"/>
    <col min="13" max="13" width="2.109375" style="122" customWidth="1"/>
    <col min="14" max="14" width="2.109375" style="123" customWidth="1"/>
    <col min="15" max="15" width="13.6640625" style="125" customWidth="1"/>
    <col min="16" max="16" width="2.109375" style="122" customWidth="1"/>
    <col min="17" max="17" width="2.109375" style="123" customWidth="1"/>
    <col min="18" max="18" width="13.6640625" style="124" customWidth="1"/>
    <col min="19" max="19" width="2" style="122" customWidth="1"/>
    <col min="20" max="20" width="2.109375" style="123" customWidth="1"/>
    <col min="21" max="21" width="13.6640625" style="125" customWidth="1"/>
    <col min="22" max="22" width="2" style="122" customWidth="1"/>
    <col min="23" max="23" width="2.109375" style="123" customWidth="1"/>
    <col min="24" max="24" width="13.6640625" style="125" customWidth="1"/>
    <col min="25" max="25" width="2.109375" style="122" customWidth="1"/>
    <col min="26" max="26" width="2.109375" style="123" customWidth="1"/>
    <col min="27" max="27" width="13.6640625" style="125" customWidth="1"/>
    <col min="28" max="28" width="2.109375" style="122" customWidth="1"/>
    <col min="29" max="29" width="2.109375" style="123" customWidth="1"/>
    <col min="30" max="30" width="13.6640625" style="124" customWidth="1"/>
    <col min="31" max="31" width="2.109375" style="122" customWidth="1"/>
    <col min="32" max="32" width="2.109375" style="123" customWidth="1"/>
    <col min="33" max="33" width="13.6640625" style="125" customWidth="1"/>
    <col min="34" max="34" width="2.109375" style="122" customWidth="1"/>
    <col min="35" max="35" width="2.109375" style="123" customWidth="1"/>
    <col min="36" max="36" width="13.6640625" style="125" customWidth="1"/>
    <col min="37" max="16384" width="9" style="590"/>
  </cols>
  <sheetData>
    <row r="1" spans="1:37" ht="7.5" customHeight="1">
      <c r="O1" s="762"/>
    </row>
    <row r="2" spans="1:37" ht="13.5" customHeight="1">
      <c r="B2" s="1208" t="s">
        <v>291</v>
      </c>
      <c r="C2" s="1209"/>
      <c r="L2" s="763"/>
      <c r="M2" s="1212"/>
      <c r="N2" s="1212"/>
      <c r="O2" s="1212"/>
      <c r="P2" s="1212"/>
      <c r="AB2" s="1213" t="s">
        <v>180</v>
      </c>
      <c r="AC2" s="1214"/>
      <c r="AD2" s="1214"/>
      <c r="AE2" s="1214"/>
      <c r="AF2" s="1214"/>
      <c r="AG2" s="1214"/>
      <c r="AH2" s="1214"/>
      <c r="AI2" s="1214"/>
      <c r="AJ2" s="1215"/>
    </row>
    <row r="3" spans="1:37" ht="13.5" customHeight="1">
      <c r="B3" s="1210"/>
      <c r="C3" s="1211"/>
      <c r="F3" s="1216" t="s">
        <v>347</v>
      </c>
      <c r="G3" s="1217"/>
      <c r="H3" s="1217"/>
      <c r="I3" s="1217"/>
      <c r="J3" s="1217"/>
      <c r="K3" s="1218"/>
      <c r="L3" s="764"/>
      <c r="M3" s="1212"/>
      <c r="N3" s="1212"/>
      <c r="O3" s="1212"/>
      <c r="P3" s="1212"/>
      <c r="X3" s="1222"/>
      <c r="Y3" s="1222"/>
      <c r="Z3" s="1222"/>
      <c r="AA3" s="1223"/>
      <c r="AB3" s="1224" t="s">
        <v>372</v>
      </c>
      <c r="AC3" s="1225"/>
      <c r="AD3" s="1225"/>
      <c r="AE3" s="1225"/>
      <c r="AF3" s="1225"/>
      <c r="AG3" s="1225" t="s">
        <v>367</v>
      </c>
      <c r="AH3" s="1225"/>
      <c r="AI3" s="1225"/>
      <c r="AJ3" s="1226"/>
    </row>
    <row r="4" spans="1:37" ht="13.5" customHeight="1">
      <c r="F4" s="1219"/>
      <c r="G4" s="1220"/>
      <c r="H4" s="1220"/>
      <c r="I4" s="1220"/>
      <c r="J4" s="1220"/>
      <c r="K4" s="1221"/>
      <c r="L4" s="764"/>
      <c r="M4" s="735"/>
      <c r="N4" s="761"/>
      <c r="AB4" s="1224"/>
      <c r="AC4" s="1225"/>
      <c r="AD4" s="1225"/>
      <c r="AE4" s="1225"/>
      <c r="AF4" s="1225"/>
      <c r="AG4" s="1225"/>
      <c r="AH4" s="1225"/>
      <c r="AI4" s="1225"/>
      <c r="AJ4" s="1226"/>
      <c r="AK4" s="765"/>
    </row>
    <row r="5" spans="1:37" ht="30" customHeight="1">
      <c r="C5" s="1227" t="s">
        <v>345</v>
      </c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9"/>
      <c r="AB5" s="1224"/>
      <c r="AC5" s="1225"/>
      <c r="AD5" s="1225"/>
      <c r="AE5" s="1225"/>
      <c r="AF5" s="1225"/>
      <c r="AG5" s="1225"/>
      <c r="AH5" s="1225"/>
      <c r="AI5" s="1225"/>
      <c r="AJ5" s="1226"/>
      <c r="AK5" s="765"/>
    </row>
    <row r="6" spans="1:37" ht="15" customHeight="1">
      <c r="C6" s="1230"/>
      <c r="D6" s="1231"/>
      <c r="E6" s="1231"/>
      <c r="F6" s="1231"/>
      <c r="G6" s="1231"/>
      <c r="H6" s="1231"/>
      <c r="I6" s="1231"/>
      <c r="J6" s="1231"/>
      <c r="K6" s="1231"/>
      <c r="L6" s="1231"/>
      <c r="M6" s="1231"/>
      <c r="N6" s="1232"/>
      <c r="AB6" s="1224"/>
      <c r="AC6" s="1225"/>
      <c r="AD6" s="1225"/>
      <c r="AE6" s="1225"/>
      <c r="AF6" s="1225"/>
      <c r="AG6" s="1225"/>
      <c r="AH6" s="1225"/>
      <c r="AI6" s="1225"/>
      <c r="AJ6" s="1226"/>
      <c r="AK6" s="765"/>
    </row>
    <row r="7" spans="1:37" ht="15" customHeight="1">
      <c r="C7" s="1233" t="s">
        <v>346</v>
      </c>
      <c r="D7" s="1234"/>
      <c r="E7" s="1234"/>
      <c r="F7" s="1234"/>
      <c r="G7" s="1234"/>
      <c r="H7" s="1234"/>
      <c r="I7" s="1234"/>
      <c r="J7" s="1234"/>
      <c r="K7" s="1234"/>
      <c r="L7" s="1234"/>
      <c r="M7" s="1234"/>
      <c r="N7" s="1235"/>
      <c r="AB7" s="1224"/>
      <c r="AC7" s="1225"/>
      <c r="AD7" s="1225"/>
      <c r="AE7" s="1225"/>
      <c r="AF7" s="1225"/>
      <c r="AG7" s="1225"/>
      <c r="AH7" s="1225"/>
      <c r="AI7" s="1225"/>
      <c r="AJ7" s="1226"/>
      <c r="AK7" s="765"/>
    </row>
    <row r="8" spans="1:37" ht="15" customHeight="1">
      <c r="C8" s="1236"/>
      <c r="D8" s="1237"/>
      <c r="E8" s="1237"/>
      <c r="F8" s="1237"/>
      <c r="G8" s="1237"/>
      <c r="H8" s="1237"/>
      <c r="I8" s="1237"/>
      <c r="J8" s="1237"/>
      <c r="K8" s="1237"/>
      <c r="L8" s="1237"/>
      <c r="M8" s="1237"/>
      <c r="N8" s="1238"/>
      <c r="R8" s="590"/>
      <c r="AB8" s="1224"/>
      <c r="AC8" s="1225"/>
      <c r="AD8" s="1225"/>
      <c r="AE8" s="1225"/>
      <c r="AF8" s="1225"/>
      <c r="AG8" s="1225"/>
      <c r="AH8" s="1225"/>
      <c r="AI8" s="1225"/>
      <c r="AJ8" s="1226"/>
      <c r="AK8" s="765"/>
    </row>
    <row r="9" spans="1:37" ht="15" customHeight="1">
      <c r="C9" s="921" t="s">
        <v>864</v>
      </c>
      <c r="F9" s="766"/>
      <c r="G9" s="766"/>
      <c r="H9" s="766"/>
      <c r="I9" s="766"/>
      <c r="J9" s="766"/>
      <c r="K9" s="766"/>
      <c r="L9" s="766"/>
      <c r="M9" s="766"/>
      <c r="N9" s="766"/>
      <c r="O9" s="767"/>
      <c r="AB9" s="1224"/>
      <c r="AC9" s="1225"/>
      <c r="AD9" s="1225"/>
      <c r="AE9" s="1225"/>
      <c r="AF9" s="1225"/>
      <c r="AG9" s="1225"/>
      <c r="AH9" s="1225"/>
      <c r="AI9" s="1225"/>
      <c r="AJ9" s="1226"/>
      <c r="AK9" s="765"/>
    </row>
    <row r="10" spans="1:37" ht="7.5" customHeight="1" thickBot="1">
      <c r="T10" s="126"/>
      <c r="AB10" s="735"/>
    </row>
    <row r="11" spans="1:37" ht="13.8" thickBot="1">
      <c r="A11" s="1242" t="s">
        <v>181</v>
      </c>
      <c r="B11" s="1240"/>
      <c r="C11" s="1241"/>
      <c r="D11" s="1242" t="s">
        <v>182</v>
      </c>
      <c r="E11" s="1240"/>
      <c r="F11" s="1241"/>
      <c r="G11" s="1242" t="s">
        <v>183</v>
      </c>
      <c r="H11" s="1240"/>
      <c r="I11" s="1241"/>
      <c r="J11" s="1242" t="s">
        <v>184</v>
      </c>
      <c r="K11" s="1240"/>
      <c r="L11" s="1241"/>
      <c r="M11" s="1242" t="s">
        <v>185</v>
      </c>
      <c r="N11" s="1240"/>
      <c r="O11" s="1241"/>
      <c r="P11" s="1242" t="s">
        <v>186</v>
      </c>
      <c r="Q11" s="1240"/>
      <c r="R11" s="1241"/>
      <c r="S11" s="1242" t="s">
        <v>187</v>
      </c>
      <c r="T11" s="1240"/>
      <c r="U11" s="1241"/>
      <c r="V11" s="1242" t="s">
        <v>188</v>
      </c>
      <c r="W11" s="1240"/>
      <c r="X11" s="1241"/>
      <c r="Y11" s="1242" t="s">
        <v>189</v>
      </c>
      <c r="Z11" s="1240"/>
      <c r="AA11" s="1241"/>
      <c r="AB11" s="1242" t="s">
        <v>190</v>
      </c>
      <c r="AC11" s="1240"/>
      <c r="AD11" s="1243"/>
      <c r="AE11" s="1242" t="s">
        <v>191</v>
      </c>
      <c r="AF11" s="1240"/>
      <c r="AG11" s="1241"/>
      <c r="AH11" s="1239" t="s">
        <v>192</v>
      </c>
      <c r="AI11" s="1240"/>
      <c r="AJ11" s="1241"/>
    </row>
    <row r="12" spans="1:37" s="768" customFormat="1" ht="18" customHeight="1" thickBot="1">
      <c r="A12" s="1247" t="s">
        <v>193</v>
      </c>
      <c r="B12" s="1245"/>
      <c r="C12" s="1246"/>
      <c r="D12" s="1247" t="s">
        <v>194</v>
      </c>
      <c r="E12" s="1245"/>
      <c r="F12" s="1246"/>
      <c r="G12" s="1247" t="s">
        <v>195</v>
      </c>
      <c r="H12" s="1245"/>
      <c r="I12" s="1246"/>
      <c r="J12" s="1247" t="s">
        <v>196</v>
      </c>
      <c r="K12" s="1245"/>
      <c r="L12" s="1246"/>
      <c r="M12" s="1247" t="s">
        <v>197</v>
      </c>
      <c r="N12" s="1245"/>
      <c r="O12" s="1246"/>
      <c r="P12" s="1247" t="s">
        <v>198</v>
      </c>
      <c r="Q12" s="1245"/>
      <c r="R12" s="1246"/>
      <c r="S12" s="1247" t="s">
        <v>199</v>
      </c>
      <c r="T12" s="1245"/>
      <c r="U12" s="1246"/>
      <c r="V12" s="1247" t="s">
        <v>312</v>
      </c>
      <c r="W12" s="1245"/>
      <c r="X12" s="1246"/>
      <c r="Y12" s="1247" t="s">
        <v>313</v>
      </c>
      <c r="Z12" s="1245"/>
      <c r="AA12" s="1246"/>
      <c r="AB12" s="1247" t="s">
        <v>314</v>
      </c>
      <c r="AC12" s="1245"/>
      <c r="AD12" s="1248"/>
      <c r="AE12" s="1247" t="s">
        <v>200</v>
      </c>
      <c r="AF12" s="1245"/>
      <c r="AG12" s="1246"/>
      <c r="AH12" s="1244" t="s">
        <v>201</v>
      </c>
      <c r="AI12" s="1245"/>
      <c r="AJ12" s="1246"/>
    </row>
    <row r="13" spans="1:37" s="769" customFormat="1" ht="24" customHeight="1">
      <c r="A13" s="775">
        <v>1</v>
      </c>
      <c r="B13" s="773" t="s">
        <v>18</v>
      </c>
      <c r="C13" s="776"/>
      <c r="D13" s="728">
        <v>1</v>
      </c>
      <c r="E13" s="674" t="s">
        <v>20</v>
      </c>
      <c r="F13" s="847" t="s">
        <v>616</v>
      </c>
      <c r="G13" s="730">
        <v>1</v>
      </c>
      <c r="H13" s="674" t="s">
        <v>7</v>
      </c>
      <c r="I13" s="729" t="s">
        <v>410</v>
      </c>
      <c r="J13" s="728">
        <v>1</v>
      </c>
      <c r="K13" s="674" t="s">
        <v>18</v>
      </c>
      <c r="L13" s="829" t="s">
        <v>476</v>
      </c>
      <c r="M13" s="775">
        <v>1</v>
      </c>
      <c r="N13" s="778" t="s">
        <v>21</v>
      </c>
      <c r="O13" s="776"/>
      <c r="P13" s="783">
        <v>1</v>
      </c>
      <c r="Q13" s="778" t="s">
        <v>17</v>
      </c>
      <c r="R13" s="784" t="s">
        <v>350</v>
      </c>
      <c r="S13" s="730">
        <v>1</v>
      </c>
      <c r="T13" s="674" t="s">
        <v>19</v>
      </c>
      <c r="U13" s="729" t="s">
        <v>872</v>
      </c>
      <c r="V13" s="783">
        <v>1</v>
      </c>
      <c r="W13" s="778" t="s">
        <v>0</v>
      </c>
      <c r="X13" s="779"/>
      <c r="Y13" s="739">
        <v>1</v>
      </c>
      <c r="Z13" s="674" t="s">
        <v>17</v>
      </c>
      <c r="AA13" s="1102" t="s">
        <v>800</v>
      </c>
      <c r="AB13" s="801">
        <v>1</v>
      </c>
      <c r="AC13" s="778" t="s">
        <v>20</v>
      </c>
      <c r="AD13" s="808" t="s">
        <v>315</v>
      </c>
      <c r="AE13" s="739">
        <v>1</v>
      </c>
      <c r="AF13" s="816" t="s">
        <v>7</v>
      </c>
      <c r="AG13" s="729" t="s">
        <v>444</v>
      </c>
      <c r="AH13" s="813">
        <v>1</v>
      </c>
      <c r="AI13" s="736" t="s">
        <v>331</v>
      </c>
      <c r="AJ13" s="729" t="s">
        <v>473</v>
      </c>
    </row>
    <row r="14" spans="1:37" s="769" customFormat="1" ht="26.25" customHeight="1">
      <c r="A14" s="772">
        <v>2</v>
      </c>
      <c r="B14" s="773" t="s">
        <v>19</v>
      </c>
      <c r="C14" s="774" t="s">
        <v>591</v>
      </c>
      <c r="D14" s="772">
        <v>2</v>
      </c>
      <c r="E14" s="778" t="s">
        <v>21</v>
      </c>
      <c r="F14" s="779"/>
      <c r="G14" s="500">
        <v>2</v>
      </c>
      <c r="H14" s="674" t="s">
        <v>17</v>
      </c>
      <c r="I14" s="944" t="s">
        <v>784</v>
      </c>
      <c r="J14" s="500">
        <v>2</v>
      </c>
      <c r="K14" s="674" t="s">
        <v>19</v>
      </c>
      <c r="L14" s="499" t="s">
        <v>371</v>
      </c>
      <c r="M14" s="772">
        <v>2</v>
      </c>
      <c r="N14" s="778" t="s">
        <v>0</v>
      </c>
      <c r="O14" s="774"/>
      <c r="P14" s="504">
        <v>2</v>
      </c>
      <c r="Q14" s="674" t="s">
        <v>18</v>
      </c>
      <c r="R14" s="499" t="s">
        <v>551</v>
      </c>
      <c r="S14" s="504">
        <v>2</v>
      </c>
      <c r="T14" s="674" t="s">
        <v>20</v>
      </c>
      <c r="U14" s="499" t="s">
        <v>871</v>
      </c>
      <c r="V14" s="504">
        <v>2</v>
      </c>
      <c r="W14" s="674" t="s">
        <v>7</v>
      </c>
      <c r="X14" s="497" t="s">
        <v>641</v>
      </c>
      <c r="Y14" s="710">
        <v>2</v>
      </c>
      <c r="Z14" s="674" t="s">
        <v>18</v>
      </c>
      <c r="AA14" s="499" t="s">
        <v>779</v>
      </c>
      <c r="AB14" s="788">
        <v>2</v>
      </c>
      <c r="AC14" s="778" t="s">
        <v>21</v>
      </c>
      <c r="AD14" s="803"/>
      <c r="AE14" s="709">
        <v>2</v>
      </c>
      <c r="AF14" s="736" t="s">
        <v>17</v>
      </c>
      <c r="AG14" s="503" t="s">
        <v>709</v>
      </c>
      <c r="AH14" s="814">
        <v>2</v>
      </c>
      <c r="AI14" s="736" t="s">
        <v>17</v>
      </c>
      <c r="AJ14" s="678" t="s">
        <v>712</v>
      </c>
    </row>
    <row r="15" spans="1:37" s="769" customFormat="1" ht="24" customHeight="1">
      <c r="A15" s="772">
        <v>3</v>
      </c>
      <c r="B15" s="773" t="s">
        <v>20</v>
      </c>
      <c r="C15" s="774" t="s">
        <v>590</v>
      </c>
      <c r="D15" s="772">
        <v>3</v>
      </c>
      <c r="E15" s="778" t="s">
        <v>0</v>
      </c>
      <c r="F15" s="780" t="s">
        <v>163</v>
      </c>
      <c r="G15" s="500">
        <v>3</v>
      </c>
      <c r="H15" s="674" t="s">
        <v>18</v>
      </c>
      <c r="I15" s="499" t="s">
        <v>534</v>
      </c>
      <c r="J15" s="500">
        <v>3</v>
      </c>
      <c r="K15" s="674" t="s">
        <v>20</v>
      </c>
      <c r="L15" s="499" t="s">
        <v>344</v>
      </c>
      <c r="M15" s="772">
        <v>3</v>
      </c>
      <c r="N15" s="778" t="s">
        <v>7</v>
      </c>
      <c r="O15" s="774"/>
      <c r="P15" s="504">
        <v>3</v>
      </c>
      <c r="Q15" s="674" t="s">
        <v>19</v>
      </c>
      <c r="R15" s="499" t="s">
        <v>821</v>
      </c>
      <c r="S15" s="785">
        <v>3</v>
      </c>
      <c r="T15" s="778" t="s">
        <v>21</v>
      </c>
      <c r="U15" s="774"/>
      <c r="V15" s="785">
        <v>3</v>
      </c>
      <c r="W15" s="778" t="s">
        <v>17</v>
      </c>
      <c r="X15" s="774" t="s">
        <v>164</v>
      </c>
      <c r="Y15" s="710">
        <v>3</v>
      </c>
      <c r="Z15" s="674" t="s">
        <v>19</v>
      </c>
      <c r="AA15" s="499" t="s">
        <v>801</v>
      </c>
      <c r="AB15" s="788">
        <v>3</v>
      </c>
      <c r="AC15" s="778" t="s">
        <v>0</v>
      </c>
      <c r="AD15" s="809"/>
      <c r="AE15" s="709">
        <v>3</v>
      </c>
      <c r="AF15" s="736" t="s">
        <v>18</v>
      </c>
      <c r="AG15" s="678" t="s">
        <v>566</v>
      </c>
      <c r="AH15" s="814">
        <v>3</v>
      </c>
      <c r="AI15" s="736" t="s">
        <v>18</v>
      </c>
      <c r="AJ15" s="678" t="s">
        <v>583</v>
      </c>
    </row>
    <row r="16" spans="1:37" s="769" customFormat="1" ht="24" customHeight="1">
      <c r="A16" s="772">
        <v>4</v>
      </c>
      <c r="B16" s="773" t="s">
        <v>21</v>
      </c>
      <c r="C16" s="774"/>
      <c r="D16" s="772">
        <v>4</v>
      </c>
      <c r="E16" s="778" t="s">
        <v>7</v>
      </c>
      <c r="F16" s="780" t="s">
        <v>273</v>
      </c>
      <c r="G16" s="504">
        <v>4</v>
      </c>
      <c r="H16" s="674" t="s">
        <v>19</v>
      </c>
      <c r="I16" s="499"/>
      <c r="J16" s="772">
        <v>4</v>
      </c>
      <c r="K16" s="778" t="s">
        <v>21</v>
      </c>
      <c r="L16" s="774" t="s">
        <v>392</v>
      </c>
      <c r="M16" s="772">
        <v>4</v>
      </c>
      <c r="N16" s="778" t="s">
        <v>17</v>
      </c>
      <c r="O16" s="774"/>
      <c r="P16" s="504">
        <v>4</v>
      </c>
      <c r="Q16" s="674" t="s">
        <v>20</v>
      </c>
      <c r="R16" s="1139" t="s">
        <v>792</v>
      </c>
      <c r="S16" s="772">
        <v>4</v>
      </c>
      <c r="T16" s="778" t="s">
        <v>0</v>
      </c>
      <c r="U16" s="786"/>
      <c r="V16" s="504">
        <v>4</v>
      </c>
      <c r="W16" s="674" t="s">
        <v>18</v>
      </c>
      <c r="X16" s="503" t="s">
        <v>863</v>
      </c>
      <c r="Y16" s="710">
        <v>4</v>
      </c>
      <c r="Z16" s="674" t="s">
        <v>20</v>
      </c>
      <c r="AA16" s="499" t="s">
        <v>703</v>
      </c>
      <c r="AB16" s="788">
        <v>4</v>
      </c>
      <c r="AC16" s="778" t="s">
        <v>7</v>
      </c>
      <c r="AD16" s="809"/>
      <c r="AE16" s="710">
        <v>4</v>
      </c>
      <c r="AF16" s="736" t="s">
        <v>19</v>
      </c>
      <c r="AG16" s="497" t="s">
        <v>802</v>
      </c>
      <c r="AH16" s="815">
        <v>4</v>
      </c>
      <c r="AI16" s="736" t="s">
        <v>19</v>
      </c>
      <c r="AJ16" s="497" t="s">
        <v>614</v>
      </c>
    </row>
    <row r="17" spans="1:36" s="769" customFormat="1" ht="24" customHeight="1">
      <c r="A17" s="772">
        <v>5</v>
      </c>
      <c r="B17" s="773" t="s">
        <v>336</v>
      </c>
      <c r="C17" s="774"/>
      <c r="D17" s="772">
        <v>5</v>
      </c>
      <c r="E17" s="778" t="s">
        <v>17</v>
      </c>
      <c r="F17" s="780" t="s">
        <v>274</v>
      </c>
      <c r="G17" s="504">
        <v>5</v>
      </c>
      <c r="H17" s="674" t="s">
        <v>20</v>
      </c>
      <c r="I17" s="499" t="s">
        <v>848</v>
      </c>
      <c r="J17" s="772">
        <v>5</v>
      </c>
      <c r="K17" s="778" t="s">
        <v>0</v>
      </c>
      <c r="L17" s="781"/>
      <c r="M17" s="772">
        <v>5</v>
      </c>
      <c r="N17" s="778" t="s">
        <v>18</v>
      </c>
      <c r="O17" s="774"/>
      <c r="P17" s="785">
        <v>5</v>
      </c>
      <c r="Q17" s="778" t="s">
        <v>21</v>
      </c>
      <c r="R17" s="774"/>
      <c r="S17" s="500">
        <v>5</v>
      </c>
      <c r="T17" s="674" t="s">
        <v>7</v>
      </c>
      <c r="U17" s="499" t="s">
        <v>870</v>
      </c>
      <c r="V17" s="504">
        <v>5</v>
      </c>
      <c r="W17" s="674" t="s">
        <v>19</v>
      </c>
      <c r="X17" s="499" t="s">
        <v>642</v>
      </c>
      <c r="Y17" s="787">
        <v>5</v>
      </c>
      <c r="Z17" s="778" t="s">
        <v>21</v>
      </c>
      <c r="AA17" s="774"/>
      <c r="AB17" s="788">
        <v>5</v>
      </c>
      <c r="AC17" s="778" t="s">
        <v>17</v>
      </c>
      <c r="AD17" s="809"/>
      <c r="AE17" s="710">
        <v>5</v>
      </c>
      <c r="AF17" s="736" t="s">
        <v>20</v>
      </c>
      <c r="AG17" s="499" t="s">
        <v>710</v>
      </c>
      <c r="AH17" s="815">
        <v>5</v>
      </c>
      <c r="AI17" s="736" t="s">
        <v>20</v>
      </c>
      <c r="AJ17" s="499" t="s">
        <v>689</v>
      </c>
    </row>
    <row r="18" spans="1:36" s="769" customFormat="1" ht="24" customHeight="1">
      <c r="A18" s="772">
        <v>6</v>
      </c>
      <c r="B18" s="773" t="s">
        <v>7</v>
      </c>
      <c r="C18" s="777" t="s">
        <v>835</v>
      </c>
      <c r="D18" s="772">
        <v>6</v>
      </c>
      <c r="E18" s="778" t="s">
        <v>18</v>
      </c>
      <c r="F18" s="774" t="s">
        <v>334</v>
      </c>
      <c r="G18" s="500">
        <v>6</v>
      </c>
      <c r="H18" s="674" t="s">
        <v>369</v>
      </c>
      <c r="I18" s="499" t="s">
        <v>597</v>
      </c>
      <c r="J18" s="500">
        <v>6</v>
      </c>
      <c r="K18" s="674" t="s">
        <v>7</v>
      </c>
      <c r="L18" s="497" t="s">
        <v>594</v>
      </c>
      <c r="M18" s="772">
        <v>6</v>
      </c>
      <c r="N18" s="778" t="s">
        <v>19</v>
      </c>
      <c r="O18" s="780"/>
      <c r="P18" s="772">
        <v>6</v>
      </c>
      <c r="Q18" s="778" t="s">
        <v>0</v>
      </c>
      <c r="R18" s="786"/>
      <c r="S18" s="504">
        <v>6</v>
      </c>
      <c r="T18" s="674" t="s">
        <v>17</v>
      </c>
      <c r="U18" s="1195"/>
      <c r="V18" s="500">
        <v>6</v>
      </c>
      <c r="W18" s="674" t="s">
        <v>20</v>
      </c>
      <c r="X18" s="499" t="s">
        <v>851</v>
      </c>
      <c r="Y18" s="788">
        <v>6</v>
      </c>
      <c r="Z18" s="778" t="s">
        <v>0</v>
      </c>
      <c r="AA18" s="774"/>
      <c r="AB18" s="788">
        <v>6</v>
      </c>
      <c r="AC18" s="778" t="s">
        <v>18</v>
      </c>
      <c r="AD18" s="803"/>
      <c r="AE18" s="788">
        <v>6</v>
      </c>
      <c r="AF18" s="797" t="s">
        <v>21</v>
      </c>
      <c r="AG18" s="774"/>
      <c r="AH18" s="985">
        <v>6</v>
      </c>
      <c r="AI18" s="797" t="s">
        <v>21</v>
      </c>
      <c r="AJ18" s="774"/>
    </row>
    <row r="19" spans="1:36" s="769" customFormat="1" ht="24" customHeight="1">
      <c r="A19" s="500">
        <v>7</v>
      </c>
      <c r="B19" s="496" t="s">
        <v>17</v>
      </c>
      <c r="C19" s="497" t="s">
        <v>579</v>
      </c>
      <c r="D19" s="500">
        <v>7</v>
      </c>
      <c r="E19" s="674" t="s">
        <v>19</v>
      </c>
      <c r="F19" s="975" t="s">
        <v>901</v>
      </c>
      <c r="G19" s="772">
        <v>7</v>
      </c>
      <c r="H19" s="778" t="s">
        <v>0</v>
      </c>
      <c r="I19" s="774" t="s">
        <v>536</v>
      </c>
      <c r="J19" s="504">
        <v>7</v>
      </c>
      <c r="K19" s="674" t="s">
        <v>17</v>
      </c>
      <c r="L19" s="499" t="s">
        <v>693</v>
      </c>
      <c r="M19" s="772">
        <v>7</v>
      </c>
      <c r="N19" s="778" t="s">
        <v>20</v>
      </c>
      <c r="O19" s="780"/>
      <c r="P19" s="500">
        <v>7</v>
      </c>
      <c r="Q19" s="674" t="s">
        <v>7</v>
      </c>
      <c r="R19" s="499" t="s">
        <v>603</v>
      </c>
      <c r="S19" s="504">
        <v>7</v>
      </c>
      <c r="T19" s="674" t="s">
        <v>18</v>
      </c>
      <c r="U19" s="499" t="s">
        <v>869</v>
      </c>
      <c r="V19" s="772">
        <v>7</v>
      </c>
      <c r="W19" s="778" t="s">
        <v>21</v>
      </c>
      <c r="X19" s="982"/>
      <c r="Y19" s="709">
        <v>7</v>
      </c>
      <c r="Z19" s="674" t="s">
        <v>7</v>
      </c>
      <c r="AA19" s="1197" t="s">
        <v>606</v>
      </c>
      <c r="AB19" s="788">
        <v>7</v>
      </c>
      <c r="AC19" s="778" t="s">
        <v>19</v>
      </c>
      <c r="AD19" s="1104" t="s">
        <v>547</v>
      </c>
      <c r="AE19" s="788">
        <v>7</v>
      </c>
      <c r="AF19" s="797" t="s">
        <v>0</v>
      </c>
      <c r="AG19" s="786"/>
      <c r="AH19" s="804">
        <v>7</v>
      </c>
      <c r="AI19" s="797" t="s">
        <v>0</v>
      </c>
      <c r="AJ19" s="774"/>
    </row>
    <row r="20" spans="1:36" s="769" customFormat="1" ht="24" customHeight="1">
      <c r="A20" s="500">
        <v>8</v>
      </c>
      <c r="B20" s="496" t="s">
        <v>18</v>
      </c>
      <c r="C20" s="940"/>
      <c r="D20" s="500">
        <v>8</v>
      </c>
      <c r="E20" s="674" t="s">
        <v>20</v>
      </c>
      <c r="F20" s="499" t="s">
        <v>617</v>
      </c>
      <c r="G20" s="772">
        <v>8</v>
      </c>
      <c r="H20" s="778" t="s">
        <v>7</v>
      </c>
      <c r="I20" s="774" t="s">
        <v>537</v>
      </c>
      <c r="J20" s="504">
        <v>8</v>
      </c>
      <c r="K20" s="674" t="s">
        <v>18</v>
      </c>
      <c r="L20" s="499" t="s">
        <v>595</v>
      </c>
      <c r="M20" s="772">
        <v>8</v>
      </c>
      <c r="N20" s="778" t="s">
        <v>21</v>
      </c>
      <c r="O20" s="782"/>
      <c r="P20" s="504">
        <v>8</v>
      </c>
      <c r="Q20" s="674" t="s">
        <v>17</v>
      </c>
      <c r="R20" s="497" t="s">
        <v>811</v>
      </c>
      <c r="S20" s="502">
        <v>8</v>
      </c>
      <c r="T20" s="674" t="s">
        <v>19</v>
      </c>
      <c r="U20" s="1195" t="s">
        <v>543</v>
      </c>
      <c r="V20" s="785">
        <v>8</v>
      </c>
      <c r="W20" s="778" t="s">
        <v>0</v>
      </c>
      <c r="X20" s="774"/>
      <c r="Y20" s="710">
        <v>8</v>
      </c>
      <c r="Z20" s="674" t="s">
        <v>17</v>
      </c>
      <c r="AA20" s="499" t="s">
        <v>706</v>
      </c>
      <c r="AB20" s="788">
        <v>8</v>
      </c>
      <c r="AC20" s="778" t="s">
        <v>20</v>
      </c>
      <c r="AD20" s="809" t="s">
        <v>608</v>
      </c>
      <c r="AE20" s="709">
        <v>8</v>
      </c>
      <c r="AF20" s="736" t="s">
        <v>7</v>
      </c>
      <c r="AG20" s="499" t="s">
        <v>445</v>
      </c>
      <c r="AH20" s="814">
        <v>8</v>
      </c>
      <c r="AI20" s="736" t="s">
        <v>7</v>
      </c>
      <c r="AJ20" s="499"/>
    </row>
    <row r="21" spans="1:36" s="769" customFormat="1" ht="24" customHeight="1">
      <c r="A21" s="500">
        <v>9</v>
      </c>
      <c r="B21" s="496" t="s">
        <v>19</v>
      </c>
      <c r="C21" s="747" t="s">
        <v>819</v>
      </c>
      <c r="D21" s="772">
        <v>9</v>
      </c>
      <c r="E21" s="778" t="s">
        <v>21</v>
      </c>
      <c r="F21" s="774"/>
      <c r="G21" s="504">
        <v>9</v>
      </c>
      <c r="H21" s="674" t="s">
        <v>17</v>
      </c>
      <c r="I21" s="824" t="s">
        <v>799</v>
      </c>
      <c r="J21" s="500">
        <v>9</v>
      </c>
      <c r="K21" s="674" t="s">
        <v>19</v>
      </c>
      <c r="L21" s="499" t="s">
        <v>373</v>
      </c>
      <c r="M21" s="772">
        <v>9</v>
      </c>
      <c r="N21" s="778" t="s">
        <v>0</v>
      </c>
      <c r="O21" s="780"/>
      <c r="P21" s="504">
        <v>9</v>
      </c>
      <c r="Q21" s="674" t="s">
        <v>18</v>
      </c>
      <c r="R21" s="499" t="s">
        <v>555</v>
      </c>
      <c r="S21" s="504">
        <v>9</v>
      </c>
      <c r="T21" s="674" t="s">
        <v>20</v>
      </c>
      <c r="U21" s="497" t="s">
        <v>689</v>
      </c>
      <c r="V21" s="504">
        <v>9</v>
      </c>
      <c r="W21" s="674" t="s">
        <v>7</v>
      </c>
      <c r="X21" s="499"/>
      <c r="Y21" s="710">
        <v>9</v>
      </c>
      <c r="Z21" s="674" t="s">
        <v>18</v>
      </c>
      <c r="AA21" s="499" t="s">
        <v>478</v>
      </c>
      <c r="AB21" s="788">
        <v>9</v>
      </c>
      <c r="AC21" s="778" t="s">
        <v>21</v>
      </c>
      <c r="AD21" s="810" t="s">
        <v>607</v>
      </c>
      <c r="AE21" s="710">
        <v>9</v>
      </c>
      <c r="AF21" s="736" t="s">
        <v>17</v>
      </c>
      <c r="AG21" s="497" t="s">
        <v>803</v>
      </c>
      <c r="AH21" s="815">
        <v>9</v>
      </c>
      <c r="AI21" s="736" t="s">
        <v>17</v>
      </c>
      <c r="AJ21" s="498" t="s">
        <v>713</v>
      </c>
    </row>
    <row r="22" spans="1:36" s="769" customFormat="1" ht="26.25" customHeight="1">
      <c r="A22" s="500">
        <v>10</v>
      </c>
      <c r="B22" s="496" t="s">
        <v>20</v>
      </c>
      <c r="C22" s="497" t="s">
        <v>834</v>
      </c>
      <c r="D22" s="772">
        <v>10</v>
      </c>
      <c r="E22" s="778" t="s">
        <v>0</v>
      </c>
      <c r="F22" s="786"/>
      <c r="G22" s="666">
        <v>10</v>
      </c>
      <c r="H22" s="674" t="s">
        <v>18</v>
      </c>
      <c r="I22" s="499" t="s">
        <v>479</v>
      </c>
      <c r="J22" s="500">
        <v>10</v>
      </c>
      <c r="K22" s="674" t="s">
        <v>20</v>
      </c>
      <c r="L22" s="499" t="s">
        <v>689</v>
      </c>
      <c r="M22" s="772">
        <v>10</v>
      </c>
      <c r="N22" s="778" t="s">
        <v>7</v>
      </c>
      <c r="O22" s="800" t="s">
        <v>474</v>
      </c>
      <c r="P22" s="504">
        <v>10</v>
      </c>
      <c r="Q22" s="674" t="s">
        <v>19</v>
      </c>
      <c r="R22" s="825" t="s">
        <v>319</v>
      </c>
      <c r="S22" s="789">
        <v>10</v>
      </c>
      <c r="T22" s="778" t="s">
        <v>21</v>
      </c>
      <c r="U22" s="779"/>
      <c r="V22" s="504">
        <v>10</v>
      </c>
      <c r="W22" s="674" t="s">
        <v>17</v>
      </c>
      <c r="X22" s="499" t="s">
        <v>796</v>
      </c>
      <c r="Y22" s="710">
        <v>10</v>
      </c>
      <c r="Z22" s="674" t="s">
        <v>19</v>
      </c>
      <c r="AA22" s="499" t="s">
        <v>349</v>
      </c>
      <c r="AB22" s="788">
        <v>10</v>
      </c>
      <c r="AC22" s="778" t="s">
        <v>0</v>
      </c>
      <c r="AD22" s="802"/>
      <c r="AE22" s="710">
        <v>10</v>
      </c>
      <c r="AF22" s="736" t="s">
        <v>18</v>
      </c>
      <c r="AG22" s="940" t="s">
        <v>560</v>
      </c>
      <c r="AH22" s="815">
        <v>10</v>
      </c>
      <c r="AI22" s="736" t="s">
        <v>18</v>
      </c>
      <c r="AJ22" s="498"/>
    </row>
    <row r="23" spans="1:36" s="769" customFormat="1" ht="24" customHeight="1">
      <c r="A23" s="772">
        <v>11</v>
      </c>
      <c r="B23" s="773" t="s">
        <v>21</v>
      </c>
      <c r="C23" s="779"/>
      <c r="D23" s="500">
        <v>11</v>
      </c>
      <c r="E23" s="674" t="s">
        <v>7</v>
      </c>
      <c r="F23" s="1140" t="s">
        <v>900</v>
      </c>
      <c r="G23" s="505">
        <v>11</v>
      </c>
      <c r="H23" s="674" t="s">
        <v>19</v>
      </c>
      <c r="I23" s="499" t="s">
        <v>619</v>
      </c>
      <c r="J23" s="772">
        <v>11</v>
      </c>
      <c r="K23" s="778" t="s">
        <v>21</v>
      </c>
      <c r="L23" s="982" t="s">
        <v>598</v>
      </c>
      <c r="M23" s="772">
        <v>11</v>
      </c>
      <c r="N23" s="778" t="s">
        <v>17</v>
      </c>
      <c r="O23" s="774"/>
      <c r="P23" s="504">
        <v>11</v>
      </c>
      <c r="Q23" s="674" t="s">
        <v>20</v>
      </c>
      <c r="R23" s="499" t="s">
        <v>699</v>
      </c>
      <c r="S23" s="772">
        <v>11</v>
      </c>
      <c r="T23" s="778" t="s">
        <v>0</v>
      </c>
      <c r="U23" s="774"/>
      <c r="V23" s="504">
        <v>11</v>
      </c>
      <c r="W23" s="674" t="s">
        <v>18</v>
      </c>
      <c r="X23" s="499" t="s">
        <v>797</v>
      </c>
      <c r="Y23" s="710">
        <v>11</v>
      </c>
      <c r="Z23" s="674" t="s">
        <v>20</v>
      </c>
      <c r="AA23" s="499" t="s">
        <v>707</v>
      </c>
      <c r="AB23" s="788">
        <v>11</v>
      </c>
      <c r="AC23" s="778" t="s">
        <v>7</v>
      </c>
      <c r="AD23" s="803" t="s">
        <v>166</v>
      </c>
      <c r="AE23" s="788">
        <v>11</v>
      </c>
      <c r="AF23" s="797" t="s">
        <v>19</v>
      </c>
      <c r="AG23" s="780" t="s">
        <v>167</v>
      </c>
      <c r="AH23" s="814">
        <v>11</v>
      </c>
      <c r="AI23" s="736" t="s">
        <v>19</v>
      </c>
      <c r="AJ23" s="498" t="s">
        <v>380</v>
      </c>
    </row>
    <row r="24" spans="1:36" s="769" customFormat="1" ht="24" customHeight="1">
      <c r="A24" s="772">
        <v>12</v>
      </c>
      <c r="B24" s="773" t="s">
        <v>0</v>
      </c>
      <c r="C24" s="774"/>
      <c r="D24" s="500">
        <v>12</v>
      </c>
      <c r="E24" s="674" t="s">
        <v>17</v>
      </c>
      <c r="F24" s="1141" t="s">
        <v>787</v>
      </c>
      <c r="G24" s="505">
        <v>12</v>
      </c>
      <c r="H24" s="674" t="s">
        <v>20</v>
      </c>
      <c r="I24" s="499" t="s">
        <v>689</v>
      </c>
      <c r="J24" s="772">
        <v>12</v>
      </c>
      <c r="K24" s="778" t="s">
        <v>0</v>
      </c>
      <c r="L24" s="774"/>
      <c r="M24" s="772">
        <v>12</v>
      </c>
      <c r="N24" s="778" t="s">
        <v>18</v>
      </c>
      <c r="O24" s="774" t="s">
        <v>602</v>
      </c>
      <c r="P24" s="785">
        <v>12</v>
      </c>
      <c r="Q24" s="778" t="s">
        <v>21</v>
      </c>
      <c r="R24" s="774" t="s">
        <v>487</v>
      </c>
      <c r="S24" s="500">
        <v>12</v>
      </c>
      <c r="T24" s="674" t="s">
        <v>7</v>
      </c>
      <c r="U24" s="498" t="s">
        <v>868</v>
      </c>
      <c r="V24" s="504">
        <v>12</v>
      </c>
      <c r="W24" s="674" t="s">
        <v>19</v>
      </c>
      <c r="X24" s="825" t="s">
        <v>567</v>
      </c>
      <c r="Y24" s="787">
        <v>12</v>
      </c>
      <c r="Z24" s="778" t="s">
        <v>21</v>
      </c>
      <c r="AA24" s="774"/>
      <c r="AB24" s="787">
        <v>12</v>
      </c>
      <c r="AC24" s="778" t="s">
        <v>17</v>
      </c>
      <c r="AD24" s="803"/>
      <c r="AE24" s="709">
        <v>12</v>
      </c>
      <c r="AF24" s="736" t="s">
        <v>20</v>
      </c>
      <c r="AG24" s="499" t="s">
        <v>703</v>
      </c>
      <c r="AH24" s="814">
        <v>12</v>
      </c>
      <c r="AI24" s="736" t="s">
        <v>20</v>
      </c>
      <c r="AJ24" s="499" t="s">
        <v>689</v>
      </c>
    </row>
    <row r="25" spans="1:36" s="769" customFormat="1" ht="24" customHeight="1">
      <c r="A25" s="500">
        <v>13</v>
      </c>
      <c r="B25" s="496" t="s">
        <v>7</v>
      </c>
      <c r="C25" s="499" t="s">
        <v>715</v>
      </c>
      <c r="D25" s="500">
        <v>13</v>
      </c>
      <c r="E25" s="674" t="s">
        <v>18</v>
      </c>
      <c r="F25" s="825" t="s">
        <v>618</v>
      </c>
      <c r="G25" s="789">
        <v>13</v>
      </c>
      <c r="H25" s="778" t="s">
        <v>21</v>
      </c>
      <c r="I25" s="774"/>
      <c r="J25" s="500">
        <v>13</v>
      </c>
      <c r="K25" s="674" t="s">
        <v>7</v>
      </c>
      <c r="L25" s="499" t="s">
        <v>486</v>
      </c>
      <c r="M25" s="772">
        <v>13</v>
      </c>
      <c r="N25" s="778" t="s">
        <v>19</v>
      </c>
      <c r="O25" s="780" t="s">
        <v>602</v>
      </c>
      <c r="P25" s="772">
        <v>13</v>
      </c>
      <c r="Q25" s="778" t="s">
        <v>0</v>
      </c>
      <c r="R25" s="774"/>
      <c r="S25" s="500">
        <v>13</v>
      </c>
      <c r="T25" s="674" t="s">
        <v>17</v>
      </c>
      <c r="U25" s="499" t="s">
        <v>867</v>
      </c>
      <c r="V25" s="500">
        <v>13</v>
      </c>
      <c r="W25" s="674" t="s">
        <v>20</v>
      </c>
      <c r="X25" s="497" t="s">
        <v>605</v>
      </c>
      <c r="Y25" s="788">
        <v>13</v>
      </c>
      <c r="Z25" s="778" t="s">
        <v>0</v>
      </c>
      <c r="AA25" s="786"/>
      <c r="AB25" s="787">
        <v>13</v>
      </c>
      <c r="AC25" s="778" t="s">
        <v>18</v>
      </c>
      <c r="AD25" s="803"/>
      <c r="AE25" s="788">
        <v>13</v>
      </c>
      <c r="AF25" s="797" t="s">
        <v>21</v>
      </c>
      <c r="AG25" s="774"/>
      <c r="AH25" s="804">
        <v>13</v>
      </c>
      <c r="AI25" s="797" t="s">
        <v>21</v>
      </c>
      <c r="AJ25" s="774"/>
    </row>
    <row r="26" spans="1:36" s="769" customFormat="1" ht="27" customHeight="1">
      <c r="A26" s="500">
        <v>14</v>
      </c>
      <c r="B26" s="496" t="s">
        <v>17</v>
      </c>
      <c r="C26" s="940" t="s">
        <v>820</v>
      </c>
      <c r="D26" s="500">
        <v>14</v>
      </c>
      <c r="E26" s="674" t="s">
        <v>19</v>
      </c>
      <c r="F26" s="499" t="s">
        <v>786</v>
      </c>
      <c r="G26" s="772">
        <v>14</v>
      </c>
      <c r="H26" s="778" t="s">
        <v>0</v>
      </c>
      <c r="I26" s="774"/>
      <c r="J26" s="504">
        <v>14</v>
      </c>
      <c r="K26" s="674" t="s">
        <v>17</v>
      </c>
      <c r="L26" s="499" t="s">
        <v>694</v>
      </c>
      <c r="M26" s="772">
        <v>14</v>
      </c>
      <c r="N26" s="778" t="s">
        <v>20</v>
      </c>
      <c r="O26" s="780" t="s">
        <v>602</v>
      </c>
      <c r="P26" s="500">
        <v>14</v>
      </c>
      <c r="Q26" s="674" t="s">
        <v>7</v>
      </c>
      <c r="R26" s="1105" t="s">
        <v>793</v>
      </c>
      <c r="S26" s="723">
        <v>14</v>
      </c>
      <c r="T26" s="674" t="s">
        <v>18</v>
      </c>
      <c r="U26" s="499" t="s">
        <v>866</v>
      </c>
      <c r="V26" s="732">
        <v>14</v>
      </c>
      <c r="W26" s="734" t="s">
        <v>21</v>
      </c>
      <c r="X26" s="733" t="s">
        <v>550</v>
      </c>
      <c r="Y26" s="709">
        <v>14</v>
      </c>
      <c r="Z26" s="674" t="s">
        <v>7</v>
      </c>
      <c r="AA26" s="499" t="s">
        <v>386</v>
      </c>
      <c r="AB26" s="788">
        <v>14</v>
      </c>
      <c r="AC26" s="778" t="s">
        <v>19</v>
      </c>
      <c r="AD26" s="803"/>
      <c r="AE26" s="788">
        <v>14</v>
      </c>
      <c r="AF26" s="797" t="s">
        <v>0</v>
      </c>
      <c r="AG26" s="774"/>
      <c r="AH26" s="804">
        <v>14</v>
      </c>
      <c r="AI26" s="797" t="s">
        <v>0</v>
      </c>
      <c r="AJ26" s="774"/>
    </row>
    <row r="27" spans="1:36" s="769" customFormat="1" ht="24" customHeight="1">
      <c r="A27" s="500">
        <v>15</v>
      </c>
      <c r="B27" s="496" t="s">
        <v>18</v>
      </c>
      <c r="C27" s="499" t="s">
        <v>833</v>
      </c>
      <c r="D27" s="500">
        <v>15</v>
      </c>
      <c r="E27" s="674" t="s">
        <v>20</v>
      </c>
      <c r="F27" s="497" t="s">
        <v>899</v>
      </c>
      <c r="G27" s="500">
        <v>15</v>
      </c>
      <c r="H27" s="674" t="s">
        <v>7</v>
      </c>
      <c r="I27" s="499" t="s">
        <v>582</v>
      </c>
      <c r="J27" s="504">
        <v>15</v>
      </c>
      <c r="K27" s="674" t="s">
        <v>18</v>
      </c>
      <c r="L27" s="499" t="s">
        <v>574</v>
      </c>
      <c r="M27" s="772">
        <v>15</v>
      </c>
      <c r="N27" s="778" t="s">
        <v>21</v>
      </c>
      <c r="O27" s="780"/>
      <c r="P27" s="500">
        <v>15</v>
      </c>
      <c r="Q27" s="674" t="s">
        <v>17</v>
      </c>
      <c r="R27" s="829" t="s">
        <v>700</v>
      </c>
      <c r="S27" s="504">
        <v>15</v>
      </c>
      <c r="T27" s="674" t="s">
        <v>19</v>
      </c>
      <c r="U27" s="497"/>
      <c r="V27" s="772">
        <v>15</v>
      </c>
      <c r="W27" s="778" t="s">
        <v>0</v>
      </c>
      <c r="X27" s="786"/>
      <c r="Y27" s="709">
        <v>15</v>
      </c>
      <c r="Z27" s="674" t="s">
        <v>17</v>
      </c>
      <c r="AA27" s="499" t="s">
        <v>703</v>
      </c>
      <c r="AB27" s="788">
        <v>15</v>
      </c>
      <c r="AC27" s="778" t="s">
        <v>20</v>
      </c>
      <c r="AD27" s="811"/>
      <c r="AE27" s="709">
        <v>15</v>
      </c>
      <c r="AF27" s="736" t="s">
        <v>7</v>
      </c>
      <c r="AG27" s="499" t="s">
        <v>387</v>
      </c>
      <c r="AH27" s="814">
        <v>15</v>
      </c>
      <c r="AI27" s="736" t="s">
        <v>7</v>
      </c>
      <c r="AJ27" s="499" t="s">
        <v>380</v>
      </c>
    </row>
    <row r="28" spans="1:36" s="769" customFormat="1" ht="24" customHeight="1">
      <c r="A28" s="500">
        <v>16</v>
      </c>
      <c r="B28" s="496" t="s">
        <v>19</v>
      </c>
      <c r="C28" s="497" t="s">
        <v>815</v>
      </c>
      <c r="D28" s="1096">
        <v>16</v>
      </c>
      <c r="E28" s="1097" t="s">
        <v>21</v>
      </c>
      <c r="F28" s="1098" t="s">
        <v>578</v>
      </c>
      <c r="G28" s="504">
        <v>16</v>
      </c>
      <c r="H28" s="674" t="s">
        <v>17</v>
      </c>
      <c r="I28" s="499" t="s">
        <v>689</v>
      </c>
      <c r="J28" s="504">
        <v>16</v>
      </c>
      <c r="K28" s="674" t="s">
        <v>19</v>
      </c>
      <c r="L28" s="944" t="s">
        <v>390</v>
      </c>
      <c r="M28" s="772">
        <v>16</v>
      </c>
      <c r="N28" s="778" t="s">
        <v>0</v>
      </c>
      <c r="O28" s="800"/>
      <c r="P28" s="504">
        <v>16</v>
      </c>
      <c r="Q28" s="674" t="s">
        <v>18</v>
      </c>
      <c r="R28" s="497" t="s">
        <v>794</v>
      </c>
      <c r="S28" s="504">
        <v>16</v>
      </c>
      <c r="T28" s="674" t="s">
        <v>20</v>
      </c>
      <c r="U28" s="499" t="s">
        <v>892</v>
      </c>
      <c r="V28" s="504">
        <v>16</v>
      </c>
      <c r="W28" s="674" t="s">
        <v>7</v>
      </c>
      <c r="X28" s="499" t="s">
        <v>385</v>
      </c>
      <c r="Y28" s="710">
        <v>16</v>
      </c>
      <c r="Z28" s="674" t="s">
        <v>18</v>
      </c>
      <c r="AA28" s="499" t="s">
        <v>477</v>
      </c>
      <c r="AB28" s="799">
        <v>16</v>
      </c>
      <c r="AC28" s="778" t="s">
        <v>21</v>
      </c>
      <c r="AD28" s="810"/>
      <c r="AE28" s="710">
        <v>16</v>
      </c>
      <c r="AF28" s="736" t="s">
        <v>17</v>
      </c>
      <c r="AG28" s="499" t="s">
        <v>852</v>
      </c>
      <c r="AH28" s="815">
        <v>16</v>
      </c>
      <c r="AI28" s="736" t="s">
        <v>17</v>
      </c>
      <c r="AJ28" s="499" t="s">
        <v>714</v>
      </c>
    </row>
    <row r="29" spans="1:36" s="769" customFormat="1" ht="24" customHeight="1">
      <c r="A29" s="500">
        <v>17</v>
      </c>
      <c r="B29" s="496" t="s">
        <v>20</v>
      </c>
      <c r="C29" s="667" t="s">
        <v>615</v>
      </c>
      <c r="D29" s="772">
        <v>17</v>
      </c>
      <c r="E29" s="778" t="s">
        <v>0</v>
      </c>
      <c r="F29" s="774"/>
      <c r="G29" s="666">
        <v>17</v>
      </c>
      <c r="H29" s="674" t="s">
        <v>18</v>
      </c>
      <c r="I29" s="499" t="s">
        <v>826</v>
      </c>
      <c r="J29" s="500">
        <v>17</v>
      </c>
      <c r="K29" s="674" t="s">
        <v>20</v>
      </c>
      <c r="L29" s="1142" t="s">
        <v>730</v>
      </c>
      <c r="M29" s="772">
        <v>17</v>
      </c>
      <c r="N29" s="778" t="s">
        <v>7</v>
      </c>
      <c r="O29" s="990" t="s">
        <v>540</v>
      </c>
      <c r="P29" s="504">
        <v>17</v>
      </c>
      <c r="Q29" s="674" t="s">
        <v>19</v>
      </c>
      <c r="R29" s="497" t="s">
        <v>554</v>
      </c>
      <c r="S29" s="505">
        <v>17</v>
      </c>
      <c r="T29" s="674" t="s">
        <v>21</v>
      </c>
      <c r="U29" s="499" t="s">
        <v>865</v>
      </c>
      <c r="V29" s="504">
        <v>17</v>
      </c>
      <c r="W29" s="674" t="s">
        <v>17</v>
      </c>
      <c r="X29" s="497" t="s">
        <v>798</v>
      </c>
      <c r="Y29" s="710">
        <v>17</v>
      </c>
      <c r="Z29" s="674" t="s">
        <v>19</v>
      </c>
      <c r="AA29" s="499"/>
      <c r="AB29" s="788">
        <v>17</v>
      </c>
      <c r="AC29" s="778" t="s">
        <v>0</v>
      </c>
      <c r="AD29" s="803"/>
      <c r="AE29" s="710">
        <v>17</v>
      </c>
      <c r="AF29" s="736" t="s">
        <v>18</v>
      </c>
      <c r="AG29" s="499" t="s">
        <v>561</v>
      </c>
      <c r="AH29" s="815">
        <v>17</v>
      </c>
      <c r="AI29" s="736" t="s">
        <v>18</v>
      </c>
      <c r="AJ29" s="499" t="s">
        <v>493</v>
      </c>
    </row>
    <row r="30" spans="1:36" s="769" customFormat="1" ht="24" customHeight="1">
      <c r="A30" s="1096">
        <v>18</v>
      </c>
      <c r="B30" s="1107" t="s">
        <v>21</v>
      </c>
      <c r="C30" s="1108" t="s">
        <v>814</v>
      </c>
      <c r="D30" s="500">
        <v>18</v>
      </c>
      <c r="E30" s="674" t="s">
        <v>7</v>
      </c>
      <c r="F30" s="499"/>
      <c r="G30" s="505">
        <v>18</v>
      </c>
      <c r="H30" s="674" t="s">
        <v>19</v>
      </c>
      <c r="I30" s="497" t="s">
        <v>391</v>
      </c>
      <c r="J30" s="772">
        <v>18</v>
      </c>
      <c r="K30" s="778" t="s">
        <v>21</v>
      </c>
      <c r="L30" s="774"/>
      <c r="M30" s="500">
        <v>18</v>
      </c>
      <c r="N30" s="674" t="s">
        <v>17</v>
      </c>
      <c r="O30" s="497" t="s">
        <v>541</v>
      </c>
      <c r="P30" s="504">
        <v>18</v>
      </c>
      <c r="Q30" s="674" t="s">
        <v>20</v>
      </c>
      <c r="R30" s="497" t="s">
        <v>795</v>
      </c>
      <c r="S30" s="772">
        <v>18</v>
      </c>
      <c r="T30" s="778" t="s">
        <v>0</v>
      </c>
      <c r="U30" s="774"/>
      <c r="V30" s="504">
        <v>18</v>
      </c>
      <c r="W30" s="674" t="s">
        <v>18</v>
      </c>
      <c r="X30" s="668" t="s">
        <v>643</v>
      </c>
      <c r="Y30" s="710">
        <v>18</v>
      </c>
      <c r="Z30" s="674" t="s">
        <v>20</v>
      </c>
      <c r="AA30" s="498" t="s">
        <v>703</v>
      </c>
      <c r="AB30" s="788">
        <v>18</v>
      </c>
      <c r="AC30" s="778" t="s">
        <v>7</v>
      </c>
      <c r="AD30" s="802" t="s">
        <v>558</v>
      </c>
      <c r="AE30" s="709">
        <v>18</v>
      </c>
      <c r="AF30" s="736" t="s">
        <v>19</v>
      </c>
      <c r="AG30" s="1195" t="s">
        <v>804</v>
      </c>
      <c r="AH30" s="814">
        <v>18</v>
      </c>
      <c r="AI30" s="736" t="s">
        <v>19</v>
      </c>
      <c r="AJ30" s="499" t="s">
        <v>202</v>
      </c>
    </row>
    <row r="31" spans="1:36" s="769" customFormat="1" ht="24" customHeight="1">
      <c r="A31" s="772">
        <v>19</v>
      </c>
      <c r="B31" s="773" t="s">
        <v>0</v>
      </c>
      <c r="C31" s="779" t="s">
        <v>545</v>
      </c>
      <c r="D31" s="500">
        <v>19</v>
      </c>
      <c r="E31" s="674" t="s">
        <v>17</v>
      </c>
      <c r="F31" s="499" t="s">
        <v>687</v>
      </c>
      <c r="G31" s="505">
        <v>19</v>
      </c>
      <c r="H31" s="674" t="s">
        <v>20</v>
      </c>
      <c r="I31" s="499" t="s">
        <v>690</v>
      </c>
      <c r="J31" s="772">
        <v>19</v>
      </c>
      <c r="K31" s="778" t="s">
        <v>0</v>
      </c>
      <c r="L31" s="774"/>
      <c r="M31" s="500">
        <v>19</v>
      </c>
      <c r="N31" s="674" t="s">
        <v>18</v>
      </c>
      <c r="O31" s="667" t="s">
        <v>696</v>
      </c>
      <c r="P31" s="785">
        <v>19</v>
      </c>
      <c r="Q31" s="778" t="s">
        <v>21</v>
      </c>
      <c r="R31" s="1196" t="s">
        <v>548</v>
      </c>
      <c r="S31" s="772">
        <v>19</v>
      </c>
      <c r="T31" s="778" t="s">
        <v>7</v>
      </c>
      <c r="U31" s="774" t="s">
        <v>537</v>
      </c>
      <c r="V31" s="504">
        <v>19</v>
      </c>
      <c r="W31" s="674" t="s">
        <v>19</v>
      </c>
      <c r="X31" s="499" t="s">
        <v>751</v>
      </c>
      <c r="Y31" s="787">
        <v>19</v>
      </c>
      <c r="Z31" s="778" t="s">
        <v>21</v>
      </c>
      <c r="AA31" s="780"/>
      <c r="AB31" s="710">
        <v>19</v>
      </c>
      <c r="AC31" s="674" t="s">
        <v>17</v>
      </c>
      <c r="AD31" s="501" t="s">
        <v>556</v>
      </c>
      <c r="AE31" s="709">
        <v>19</v>
      </c>
      <c r="AF31" s="736" t="s">
        <v>20</v>
      </c>
      <c r="AG31" s="499" t="s">
        <v>703</v>
      </c>
      <c r="AH31" s="814">
        <v>19</v>
      </c>
      <c r="AI31" s="736" t="s">
        <v>20</v>
      </c>
      <c r="AJ31" s="498" t="s">
        <v>806</v>
      </c>
    </row>
    <row r="32" spans="1:36" s="769" customFormat="1" ht="26.25" customHeight="1">
      <c r="A32" s="500">
        <v>20</v>
      </c>
      <c r="B32" s="496" t="s">
        <v>7</v>
      </c>
      <c r="C32" s="499" t="s">
        <v>831</v>
      </c>
      <c r="D32" s="500">
        <v>20</v>
      </c>
      <c r="E32" s="674" t="s">
        <v>18</v>
      </c>
      <c r="F32" s="499" t="s">
        <v>482</v>
      </c>
      <c r="G32" s="823">
        <v>20</v>
      </c>
      <c r="H32" s="734" t="s">
        <v>21</v>
      </c>
      <c r="I32" s="986" t="s">
        <v>581</v>
      </c>
      <c r="J32" s="980">
        <v>20</v>
      </c>
      <c r="K32" s="981" t="s">
        <v>7</v>
      </c>
      <c r="L32" s="829" t="s">
        <v>596</v>
      </c>
      <c r="M32" s="505">
        <v>20</v>
      </c>
      <c r="N32" s="674" t="s">
        <v>19</v>
      </c>
      <c r="O32" s="499" t="s">
        <v>575</v>
      </c>
      <c r="P32" s="772">
        <v>20</v>
      </c>
      <c r="Q32" s="778" t="s">
        <v>0</v>
      </c>
      <c r="R32" s="774"/>
      <c r="S32" s="504">
        <v>20</v>
      </c>
      <c r="T32" s="674" t="s">
        <v>17</v>
      </c>
      <c r="U32" s="499" t="s">
        <v>874</v>
      </c>
      <c r="V32" s="500">
        <v>20</v>
      </c>
      <c r="W32" s="674" t="s">
        <v>20</v>
      </c>
      <c r="X32" s="975" t="s">
        <v>704</v>
      </c>
      <c r="Y32" s="788">
        <v>20</v>
      </c>
      <c r="Z32" s="778" t="s">
        <v>0</v>
      </c>
      <c r="AA32" s="774"/>
      <c r="AB32" s="710">
        <v>20</v>
      </c>
      <c r="AC32" s="674" t="s">
        <v>18</v>
      </c>
      <c r="AD32" s="501" t="s">
        <v>557</v>
      </c>
      <c r="AE32" s="737">
        <v>20</v>
      </c>
      <c r="AF32" s="738" t="s">
        <v>21</v>
      </c>
      <c r="AG32" s="986" t="s">
        <v>489</v>
      </c>
      <c r="AH32" s="804">
        <v>20</v>
      </c>
      <c r="AI32" s="797" t="s">
        <v>21</v>
      </c>
      <c r="AJ32" s="779" t="s">
        <v>544</v>
      </c>
    </row>
    <row r="33" spans="1:36" s="769" customFormat="1" ht="26.25" customHeight="1">
      <c r="A33" s="500">
        <v>21</v>
      </c>
      <c r="B33" s="496" t="s">
        <v>17</v>
      </c>
      <c r="C33" s="1106" t="s">
        <v>846</v>
      </c>
      <c r="D33" s="500">
        <v>21</v>
      </c>
      <c r="E33" s="674" t="s">
        <v>19</v>
      </c>
      <c r="F33" s="845" t="s">
        <v>788</v>
      </c>
      <c r="G33" s="772">
        <v>21</v>
      </c>
      <c r="H33" s="778" t="s">
        <v>0</v>
      </c>
      <c r="I33" s="774"/>
      <c r="J33" s="500">
        <v>21</v>
      </c>
      <c r="K33" s="674" t="s">
        <v>17</v>
      </c>
      <c r="L33" s="668" t="s">
        <v>849</v>
      </c>
      <c r="M33" s="505">
        <v>21</v>
      </c>
      <c r="N33" s="674" t="s">
        <v>20</v>
      </c>
      <c r="O33" s="667" t="s">
        <v>789</v>
      </c>
      <c r="P33" s="772">
        <v>21</v>
      </c>
      <c r="Q33" s="778" t="s">
        <v>7</v>
      </c>
      <c r="R33" s="774" t="s">
        <v>335</v>
      </c>
      <c r="S33" s="666">
        <v>21</v>
      </c>
      <c r="T33" s="674" t="s">
        <v>18</v>
      </c>
      <c r="U33" s="499" t="s">
        <v>877</v>
      </c>
      <c r="V33" s="772">
        <v>21</v>
      </c>
      <c r="W33" s="778" t="s">
        <v>21</v>
      </c>
      <c r="X33" s="779"/>
      <c r="Y33" s="709">
        <v>21</v>
      </c>
      <c r="Z33" s="674" t="s">
        <v>7</v>
      </c>
      <c r="AA33" s="499" t="s">
        <v>480</v>
      </c>
      <c r="AB33" s="709">
        <v>21</v>
      </c>
      <c r="AC33" s="674" t="s">
        <v>19</v>
      </c>
      <c r="AD33" s="1111" t="s">
        <v>609</v>
      </c>
      <c r="AE33" s="788">
        <v>21</v>
      </c>
      <c r="AF33" s="797" t="s">
        <v>0</v>
      </c>
      <c r="AG33" s="774"/>
      <c r="AH33" s="804">
        <v>21</v>
      </c>
      <c r="AI33" s="797" t="s">
        <v>0</v>
      </c>
      <c r="AJ33" s="780"/>
    </row>
    <row r="34" spans="1:36" s="769" customFormat="1" ht="27" customHeight="1">
      <c r="A34" s="500">
        <v>22</v>
      </c>
      <c r="B34" s="496" t="s">
        <v>18</v>
      </c>
      <c r="C34" s="497" t="s">
        <v>836</v>
      </c>
      <c r="D34" s="500">
        <v>22</v>
      </c>
      <c r="E34" s="674" t="s">
        <v>20</v>
      </c>
      <c r="F34" s="499"/>
      <c r="G34" s="500">
        <v>22</v>
      </c>
      <c r="H34" s="674" t="s">
        <v>7</v>
      </c>
      <c r="I34" s="499" t="s">
        <v>549</v>
      </c>
      <c r="J34" s="675">
        <v>22</v>
      </c>
      <c r="K34" s="674" t="s">
        <v>18</v>
      </c>
      <c r="L34" s="499" t="s">
        <v>695</v>
      </c>
      <c r="M34" s="789">
        <v>22</v>
      </c>
      <c r="N34" s="778" t="s">
        <v>21</v>
      </c>
      <c r="O34" s="779" t="s">
        <v>542</v>
      </c>
      <c r="P34" s="785">
        <v>22</v>
      </c>
      <c r="Q34" s="778" t="s">
        <v>17</v>
      </c>
      <c r="R34" s="846" t="s">
        <v>173</v>
      </c>
      <c r="S34" s="505">
        <v>22</v>
      </c>
      <c r="T34" s="674" t="s">
        <v>19</v>
      </c>
      <c r="U34" s="499" t="s">
        <v>881</v>
      </c>
      <c r="V34" s="785">
        <v>22</v>
      </c>
      <c r="W34" s="778" t="s">
        <v>0</v>
      </c>
      <c r="X34" s="774"/>
      <c r="Y34" s="710">
        <v>22</v>
      </c>
      <c r="Z34" s="674" t="s">
        <v>17</v>
      </c>
      <c r="AA34" s="499" t="s">
        <v>708</v>
      </c>
      <c r="AB34" s="709">
        <v>22</v>
      </c>
      <c r="AC34" s="674" t="s">
        <v>20</v>
      </c>
      <c r="AD34" s="812" t="s">
        <v>348</v>
      </c>
      <c r="AE34" s="709">
        <v>22</v>
      </c>
      <c r="AF34" s="736" t="s">
        <v>7</v>
      </c>
      <c r="AG34" s="499" t="s">
        <v>349</v>
      </c>
      <c r="AH34" s="814">
        <v>22</v>
      </c>
      <c r="AI34" s="736" t="s">
        <v>7</v>
      </c>
      <c r="AJ34" s="499" t="s">
        <v>376</v>
      </c>
    </row>
    <row r="35" spans="1:36" s="769" customFormat="1" ht="24" customHeight="1">
      <c r="A35" s="500">
        <v>23</v>
      </c>
      <c r="B35" s="496" t="s">
        <v>19</v>
      </c>
      <c r="C35" s="497" t="s">
        <v>845</v>
      </c>
      <c r="D35" s="772">
        <v>23</v>
      </c>
      <c r="E35" s="778" t="s">
        <v>21</v>
      </c>
      <c r="F35" s="774"/>
      <c r="G35" s="504">
        <v>23</v>
      </c>
      <c r="H35" s="674" t="s">
        <v>17</v>
      </c>
      <c r="I35" s="499" t="s">
        <v>691</v>
      </c>
      <c r="J35" s="772">
        <v>23</v>
      </c>
      <c r="K35" s="778" t="s">
        <v>19</v>
      </c>
      <c r="L35" s="774" t="s">
        <v>780</v>
      </c>
      <c r="M35" s="772">
        <v>23</v>
      </c>
      <c r="N35" s="778" t="s">
        <v>0</v>
      </c>
      <c r="O35" s="774"/>
      <c r="P35" s="500">
        <v>23</v>
      </c>
      <c r="Q35" s="674" t="s">
        <v>18</v>
      </c>
      <c r="R35" s="499" t="s">
        <v>553</v>
      </c>
      <c r="S35" s="505">
        <v>23</v>
      </c>
      <c r="T35" s="674" t="s">
        <v>20</v>
      </c>
      <c r="U35" s="499" t="s">
        <v>875</v>
      </c>
      <c r="V35" s="772">
        <v>23</v>
      </c>
      <c r="W35" s="778" t="s">
        <v>7</v>
      </c>
      <c r="X35" s="774" t="s">
        <v>165</v>
      </c>
      <c r="Y35" s="709">
        <v>23</v>
      </c>
      <c r="Z35" s="674" t="s">
        <v>18</v>
      </c>
      <c r="AA35" s="499" t="s">
        <v>577</v>
      </c>
      <c r="AB35" s="787">
        <v>23</v>
      </c>
      <c r="AC35" s="778" t="s">
        <v>21</v>
      </c>
      <c r="AD35" s="803"/>
      <c r="AE35" s="787">
        <v>23</v>
      </c>
      <c r="AF35" s="797" t="s">
        <v>17</v>
      </c>
      <c r="AG35" s="774" t="s">
        <v>206</v>
      </c>
      <c r="AH35" s="815">
        <v>23</v>
      </c>
      <c r="AI35" s="736" t="s">
        <v>17</v>
      </c>
      <c r="AJ35" s="497"/>
    </row>
    <row r="36" spans="1:36" s="769" customFormat="1" ht="24" customHeight="1">
      <c r="A36" s="500">
        <v>24</v>
      </c>
      <c r="B36" s="496" t="s">
        <v>20</v>
      </c>
      <c r="C36" s="497" t="s">
        <v>837</v>
      </c>
      <c r="D36" s="772">
        <v>24</v>
      </c>
      <c r="E36" s="778" t="s">
        <v>0</v>
      </c>
      <c r="F36" s="774"/>
      <c r="G36" s="666">
        <v>24</v>
      </c>
      <c r="H36" s="674" t="s">
        <v>18</v>
      </c>
      <c r="I36" s="499" t="s">
        <v>490</v>
      </c>
      <c r="J36" s="772">
        <v>24</v>
      </c>
      <c r="K36" s="778" t="s">
        <v>20</v>
      </c>
      <c r="L36" s="982" t="s">
        <v>733</v>
      </c>
      <c r="M36" s="500">
        <v>24</v>
      </c>
      <c r="N36" s="674" t="s">
        <v>7</v>
      </c>
      <c r="O36" s="1100" t="s">
        <v>790</v>
      </c>
      <c r="P36" s="505">
        <v>24</v>
      </c>
      <c r="Q36" s="674" t="s">
        <v>19</v>
      </c>
      <c r="R36" s="499" t="s">
        <v>580</v>
      </c>
      <c r="S36" s="1205">
        <v>24</v>
      </c>
      <c r="T36" s="778" t="s">
        <v>21</v>
      </c>
      <c r="U36" s="774"/>
      <c r="V36" s="505">
        <v>24</v>
      </c>
      <c r="W36" s="674" t="s">
        <v>17</v>
      </c>
      <c r="X36" s="499" t="s">
        <v>705</v>
      </c>
      <c r="Y36" s="709">
        <v>24</v>
      </c>
      <c r="Z36" s="674" t="s">
        <v>19</v>
      </c>
      <c r="AA36" s="499" t="s">
        <v>316</v>
      </c>
      <c r="AB36" s="788">
        <v>24</v>
      </c>
      <c r="AC36" s="778" t="s">
        <v>0</v>
      </c>
      <c r="AD36" s="803"/>
      <c r="AE36" s="710">
        <v>24</v>
      </c>
      <c r="AF36" s="736" t="s">
        <v>18</v>
      </c>
      <c r="AG36" s="497" t="s">
        <v>620</v>
      </c>
      <c r="AH36" s="815">
        <v>24</v>
      </c>
      <c r="AI36" s="736" t="s">
        <v>18</v>
      </c>
      <c r="AJ36" s="746"/>
    </row>
    <row r="37" spans="1:36" s="769" customFormat="1" ht="25.5" customHeight="1">
      <c r="A37" s="772">
        <v>25</v>
      </c>
      <c r="B37" s="773" t="s">
        <v>21</v>
      </c>
      <c r="C37" s="774"/>
      <c r="D37" s="500">
        <v>25</v>
      </c>
      <c r="E37" s="674" t="s">
        <v>7</v>
      </c>
      <c r="F37" s="497" t="s">
        <v>483</v>
      </c>
      <c r="G37" s="505">
        <v>25</v>
      </c>
      <c r="H37" s="674" t="s">
        <v>19</v>
      </c>
      <c r="I37" s="499"/>
      <c r="J37" s="772">
        <v>25</v>
      </c>
      <c r="K37" s="778" t="s">
        <v>21</v>
      </c>
      <c r="L37" s="774"/>
      <c r="M37" s="666">
        <v>25</v>
      </c>
      <c r="N37" s="674" t="s">
        <v>17</v>
      </c>
      <c r="O37" s="499" t="s">
        <v>697</v>
      </c>
      <c r="P37" s="505">
        <v>25</v>
      </c>
      <c r="Q37" s="674" t="s">
        <v>20</v>
      </c>
      <c r="R37" s="497" t="s">
        <v>701</v>
      </c>
      <c r="S37" s="772">
        <v>25</v>
      </c>
      <c r="T37" s="778" t="s">
        <v>0</v>
      </c>
      <c r="U37" s="781"/>
      <c r="V37" s="505">
        <v>25</v>
      </c>
      <c r="W37" s="674" t="s">
        <v>18</v>
      </c>
      <c r="X37" s="499" t="s">
        <v>481</v>
      </c>
      <c r="Y37" s="709">
        <v>25</v>
      </c>
      <c r="Z37" s="674" t="s">
        <v>20</v>
      </c>
      <c r="AA37" s="499" t="s">
        <v>757</v>
      </c>
      <c r="AB37" s="709">
        <v>25</v>
      </c>
      <c r="AC37" s="674" t="s">
        <v>7</v>
      </c>
      <c r="AD37" s="1111" t="s">
        <v>610</v>
      </c>
      <c r="AE37" s="709">
        <v>25</v>
      </c>
      <c r="AF37" s="736" t="s">
        <v>19</v>
      </c>
      <c r="AG37" s="1197" t="s">
        <v>853</v>
      </c>
      <c r="AH37" s="814">
        <v>25</v>
      </c>
      <c r="AI37" s="736" t="s">
        <v>19</v>
      </c>
      <c r="AJ37" s="497" t="s">
        <v>805</v>
      </c>
    </row>
    <row r="38" spans="1:36" s="769" customFormat="1" ht="24" customHeight="1">
      <c r="A38" s="772">
        <v>26</v>
      </c>
      <c r="B38" s="773" t="s">
        <v>0</v>
      </c>
      <c r="C38" s="774"/>
      <c r="D38" s="500">
        <v>26</v>
      </c>
      <c r="E38" s="674" t="s">
        <v>17</v>
      </c>
      <c r="F38" s="499" t="s">
        <v>688</v>
      </c>
      <c r="G38" s="505">
        <v>26</v>
      </c>
      <c r="H38" s="674" t="s">
        <v>20</v>
      </c>
      <c r="I38" s="944" t="s">
        <v>692</v>
      </c>
      <c r="J38" s="772">
        <v>26</v>
      </c>
      <c r="K38" s="778" t="s">
        <v>0</v>
      </c>
      <c r="L38" s="774" t="s">
        <v>389</v>
      </c>
      <c r="M38" s="666">
        <v>26</v>
      </c>
      <c r="N38" s="674" t="s">
        <v>18</v>
      </c>
      <c r="O38" s="499" t="s">
        <v>791</v>
      </c>
      <c r="P38" s="823">
        <v>26</v>
      </c>
      <c r="Q38" s="734" t="s">
        <v>21</v>
      </c>
      <c r="R38" s="986" t="s">
        <v>747</v>
      </c>
      <c r="S38" s="500">
        <v>26</v>
      </c>
      <c r="T38" s="674" t="s">
        <v>7</v>
      </c>
      <c r="U38" s="499" t="s">
        <v>876</v>
      </c>
      <c r="V38" s="505">
        <v>26</v>
      </c>
      <c r="W38" s="674" t="s">
        <v>19</v>
      </c>
      <c r="X38" s="499" t="s">
        <v>592</v>
      </c>
      <c r="Y38" s="788">
        <v>26</v>
      </c>
      <c r="Z38" s="778" t="s">
        <v>21</v>
      </c>
      <c r="AA38" s="774" t="s">
        <v>782</v>
      </c>
      <c r="AB38" s="710">
        <v>26</v>
      </c>
      <c r="AC38" s="674" t="s">
        <v>17</v>
      </c>
      <c r="AD38" s="1198" t="s">
        <v>611</v>
      </c>
      <c r="AE38" s="709">
        <v>26</v>
      </c>
      <c r="AF38" s="736" t="s">
        <v>20</v>
      </c>
      <c r="AG38" s="497" t="s">
        <v>703</v>
      </c>
      <c r="AH38" s="804">
        <v>26</v>
      </c>
      <c r="AI38" s="797" t="s">
        <v>20</v>
      </c>
      <c r="AJ38" s="774" t="s">
        <v>613</v>
      </c>
    </row>
    <row r="39" spans="1:36" s="769" customFormat="1" ht="24" customHeight="1">
      <c r="A39" s="500">
        <v>27</v>
      </c>
      <c r="B39" s="496" t="s">
        <v>7</v>
      </c>
      <c r="C39" s="497" t="s">
        <v>838</v>
      </c>
      <c r="D39" s="500">
        <v>27</v>
      </c>
      <c r="E39" s="674" t="s">
        <v>18</v>
      </c>
      <c r="F39" s="497" t="s">
        <v>375</v>
      </c>
      <c r="G39" s="789">
        <v>27</v>
      </c>
      <c r="H39" s="778" t="s">
        <v>21</v>
      </c>
      <c r="I39" s="792"/>
      <c r="J39" s="772">
        <v>27</v>
      </c>
      <c r="K39" s="778" t="s">
        <v>7</v>
      </c>
      <c r="L39" s="774" t="s">
        <v>539</v>
      </c>
      <c r="M39" s="505">
        <v>27</v>
      </c>
      <c r="N39" s="674" t="s">
        <v>19</v>
      </c>
      <c r="O39" s="731" t="s">
        <v>552</v>
      </c>
      <c r="P39" s="772">
        <v>27</v>
      </c>
      <c r="Q39" s="778" t="s">
        <v>0</v>
      </c>
      <c r="R39" s="774" t="s">
        <v>604</v>
      </c>
      <c r="S39" s="666">
        <v>27</v>
      </c>
      <c r="T39" s="674" t="s">
        <v>17</v>
      </c>
      <c r="U39" s="499" t="s">
        <v>873</v>
      </c>
      <c r="V39" s="500">
        <v>27</v>
      </c>
      <c r="W39" s="674" t="s">
        <v>20</v>
      </c>
      <c r="X39" s="940" t="s">
        <v>771</v>
      </c>
      <c r="Y39" s="788">
        <v>27</v>
      </c>
      <c r="Z39" s="778" t="s">
        <v>0</v>
      </c>
      <c r="AA39" s="774"/>
      <c r="AB39" s="710">
        <v>27</v>
      </c>
      <c r="AC39" s="674" t="s">
        <v>18</v>
      </c>
      <c r="AD39" s="1111" t="s">
        <v>621</v>
      </c>
      <c r="AE39" s="788">
        <v>27</v>
      </c>
      <c r="AF39" s="797" t="s">
        <v>21</v>
      </c>
      <c r="AG39" s="774"/>
      <c r="AH39" s="804">
        <v>27</v>
      </c>
      <c r="AI39" s="797" t="s">
        <v>21</v>
      </c>
      <c r="AJ39" s="774"/>
    </row>
    <row r="40" spans="1:36" s="769" customFormat="1" ht="24" customHeight="1">
      <c r="A40" s="500">
        <v>28</v>
      </c>
      <c r="B40" s="496" t="s">
        <v>17</v>
      </c>
      <c r="C40" s="499" t="s">
        <v>847</v>
      </c>
      <c r="D40" s="500">
        <v>28</v>
      </c>
      <c r="E40" s="674" t="s">
        <v>19</v>
      </c>
      <c r="F40" s="497"/>
      <c r="G40" s="772">
        <v>28</v>
      </c>
      <c r="H40" s="778" t="s">
        <v>0</v>
      </c>
      <c r="I40" s="774"/>
      <c r="J40" s="772">
        <v>28</v>
      </c>
      <c r="K40" s="778" t="s">
        <v>17</v>
      </c>
      <c r="L40" s="774" t="s">
        <v>599</v>
      </c>
      <c r="M40" s="505">
        <v>28</v>
      </c>
      <c r="N40" s="674" t="s">
        <v>20</v>
      </c>
      <c r="O40" s="499" t="s">
        <v>698</v>
      </c>
      <c r="P40" s="500">
        <v>28</v>
      </c>
      <c r="Q40" s="674" t="s">
        <v>7</v>
      </c>
      <c r="R40" s="499"/>
      <c r="S40" s="666">
        <v>28</v>
      </c>
      <c r="T40" s="674" t="s">
        <v>18</v>
      </c>
      <c r="U40" s="499" t="s">
        <v>576</v>
      </c>
      <c r="V40" s="772">
        <v>28</v>
      </c>
      <c r="W40" s="778" t="s">
        <v>21</v>
      </c>
      <c r="X40" s="779"/>
      <c r="Y40" s="788">
        <v>28</v>
      </c>
      <c r="Z40" s="778" t="s">
        <v>7</v>
      </c>
      <c r="AA40" s="774"/>
      <c r="AB40" s="709">
        <v>28</v>
      </c>
      <c r="AC40" s="674" t="s">
        <v>19</v>
      </c>
      <c r="AD40" s="812" t="s">
        <v>612</v>
      </c>
      <c r="AE40" s="788">
        <v>28</v>
      </c>
      <c r="AF40" s="822" t="s">
        <v>1</v>
      </c>
      <c r="AG40" s="774"/>
      <c r="AH40" s="804">
        <v>28</v>
      </c>
      <c r="AI40" s="797" t="s">
        <v>0</v>
      </c>
      <c r="AJ40" s="774"/>
    </row>
    <row r="41" spans="1:36" s="769" customFormat="1" ht="24" customHeight="1">
      <c r="A41" s="772">
        <v>29</v>
      </c>
      <c r="B41" s="773" t="s">
        <v>18</v>
      </c>
      <c r="C41" s="774" t="s">
        <v>162</v>
      </c>
      <c r="D41" s="500">
        <v>29</v>
      </c>
      <c r="E41" s="674" t="s">
        <v>20</v>
      </c>
      <c r="F41" s="499" t="s">
        <v>687</v>
      </c>
      <c r="G41" s="500">
        <v>29</v>
      </c>
      <c r="H41" s="674" t="s">
        <v>7</v>
      </c>
      <c r="I41" s="944" t="s">
        <v>781</v>
      </c>
      <c r="J41" s="772">
        <v>29</v>
      </c>
      <c r="K41" s="778" t="s">
        <v>18</v>
      </c>
      <c r="L41" s="779" t="s">
        <v>600</v>
      </c>
      <c r="M41" s="823">
        <v>29</v>
      </c>
      <c r="N41" s="734" t="s">
        <v>21</v>
      </c>
      <c r="O41" s="733" t="s">
        <v>488</v>
      </c>
      <c r="P41" s="504">
        <v>29</v>
      </c>
      <c r="Q41" s="674" t="s">
        <v>17</v>
      </c>
      <c r="R41" s="497" t="s">
        <v>702</v>
      </c>
      <c r="S41" s="505">
        <v>29</v>
      </c>
      <c r="T41" s="674" t="s">
        <v>19</v>
      </c>
      <c r="U41" s="499"/>
      <c r="V41" s="785">
        <v>29</v>
      </c>
      <c r="W41" s="778" t="s">
        <v>0</v>
      </c>
      <c r="X41" s="774"/>
      <c r="Y41" s="787">
        <v>29</v>
      </c>
      <c r="Z41" s="778" t="s">
        <v>17</v>
      </c>
      <c r="AA41" s="774" t="s">
        <v>325</v>
      </c>
      <c r="AB41" s="709">
        <v>29</v>
      </c>
      <c r="AC41" s="674" t="s">
        <v>20</v>
      </c>
      <c r="AD41" s="812" t="s">
        <v>559</v>
      </c>
      <c r="AE41" s="821"/>
      <c r="AF41" s="820"/>
      <c r="AG41" s="928"/>
      <c r="AH41" s="804">
        <v>29</v>
      </c>
      <c r="AI41" s="797" t="s">
        <v>7</v>
      </c>
      <c r="AJ41" s="774"/>
    </row>
    <row r="42" spans="1:36" s="769" customFormat="1" ht="24" customHeight="1">
      <c r="A42" s="500">
        <v>30</v>
      </c>
      <c r="B42" s="496" t="s">
        <v>19</v>
      </c>
      <c r="C42" s="1105" t="s">
        <v>785</v>
      </c>
      <c r="D42" s="772">
        <v>30</v>
      </c>
      <c r="E42" s="826" t="s">
        <v>21</v>
      </c>
      <c r="F42" s="774"/>
      <c r="G42" s="504">
        <v>30</v>
      </c>
      <c r="H42" s="674" t="s">
        <v>333</v>
      </c>
      <c r="I42" s="503"/>
      <c r="J42" s="772">
        <v>30</v>
      </c>
      <c r="K42" s="826" t="s">
        <v>19</v>
      </c>
      <c r="L42" s="779" t="s">
        <v>601</v>
      </c>
      <c r="M42" s="772">
        <v>30</v>
      </c>
      <c r="N42" s="826" t="s">
        <v>0</v>
      </c>
      <c r="O42" s="774"/>
      <c r="P42" s="505">
        <v>30</v>
      </c>
      <c r="Q42" s="674" t="s">
        <v>330</v>
      </c>
      <c r="R42" s="499" t="s">
        <v>878</v>
      </c>
      <c r="S42" s="505">
        <v>30</v>
      </c>
      <c r="T42" s="676" t="s">
        <v>20</v>
      </c>
      <c r="U42" s="497" t="s">
        <v>850</v>
      </c>
      <c r="V42" s="505">
        <v>30</v>
      </c>
      <c r="W42" s="674" t="s">
        <v>331</v>
      </c>
      <c r="X42" s="499" t="s">
        <v>593</v>
      </c>
      <c r="Y42" s="788">
        <v>30</v>
      </c>
      <c r="Z42" s="826" t="s">
        <v>18</v>
      </c>
      <c r="AA42" s="774"/>
      <c r="AB42" s="787">
        <v>30</v>
      </c>
      <c r="AC42" s="826" t="s">
        <v>21</v>
      </c>
      <c r="AD42" s="802"/>
      <c r="AE42" s="500"/>
      <c r="AF42" s="807"/>
      <c r="AG42" s="817"/>
      <c r="AH42" s="804">
        <v>30</v>
      </c>
      <c r="AI42" s="797" t="s">
        <v>17</v>
      </c>
      <c r="AJ42" s="774"/>
    </row>
    <row r="43" spans="1:36" s="769" customFormat="1" ht="21.75" customHeight="1" thickBot="1">
      <c r="A43" s="1252"/>
      <c r="B43" s="1253"/>
      <c r="C43" s="1254"/>
      <c r="D43" s="793">
        <v>31</v>
      </c>
      <c r="E43" s="827" t="s">
        <v>0</v>
      </c>
      <c r="F43" s="794"/>
      <c r="G43" s="1255"/>
      <c r="H43" s="1256"/>
      <c r="I43" s="1257"/>
      <c r="J43" s="790">
        <v>31</v>
      </c>
      <c r="K43" s="827" t="s">
        <v>20</v>
      </c>
      <c r="L43" s="791" t="s">
        <v>538</v>
      </c>
      <c r="M43" s="770">
        <v>31</v>
      </c>
      <c r="N43" s="828" t="s">
        <v>370</v>
      </c>
      <c r="O43" s="1103" t="s">
        <v>546</v>
      </c>
      <c r="P43" s="1255"/>
      <c r="Q43" s="1256"/>
      <c r="R43" s="1257"/>
      <c r="S43" s="983">
        <v>31</v>
      </c>
      <c r="T43" s="984" t="s">
        <v>369</v>
      </c>
      <c r="U43" s="1201" t="s">
        <v>570</v>
      </c>
      <c r="V43" s="1252"/>
      <c r="W43" s="1253"/>
      <c r="X43" s="1254"/>
      <c r="Y43" s="798">
        <v>31</v>
      </c>
      <c r="Z43" s="827" t="s">
        <v>332</v>
      </c>
      <c r="AA43" s="791"/>
      <c r="AB43" s="796">
        <v>31</v>
      </c>
      <c r="AC43" s="827" t="s">
        <v>1</v>
      </c>
      <c r="AD43" s="791"/>
      <c r="AE43" s="848"/>
      <c r="AF43" s="818"/>
      <c r="AG43" s="819"/>
      <c r="AH43" s="805">
        <v>31</v>
      </c>
      <c r="AI43" s="797" t="s">
        <v>18</v>
      </c>
      <c r="AJ43" s="795" t="s">
        <v>494</v>
      </c>
    </row>
    <row r="44" spans="1:36" s="769" customFormat="1" ht="12.75" customHeight="1" thickBot="1">
      <c r="A44" s="1258"/>
      <c r="B44" s="1259"/>
      <c r="C44" s="1260"/>
      <c r="D44" s="1261"/>
      <c r="E44" s="1262"/>
      <c r="F44" s="1263"/>
      <c r="G44" s="1264" t="s">
        <v>829</v>
      </c>
      <c r="H44" s="1265"/>
      <c r="I44" s="1266"/>
      <c r="J44" s="1258" t="s">
        <v>377</v>
      </c>
      <c r="K44" s="1259"/>
      <c r="L44" s="1260"/>
      <c r="M44" s="1258" t="s">
        <v>442</v>
      </c>
      <c r="N44" s="1259"/>
      <c r="O44" s="1260"/>
      <c r="P44" s="1288" t="s">
        <v>830</v>
      </c>
      <c r="Q44" s="1289"/>
      <c r="R44" s="1290"/>
      <c r="S44" s="1258"/>
      <c r="T44" s="1259"/>
      <c r="U44" s="1260"/>
      <c r="V44" s="1258"/>
      <c r="W44" s="1259"/>
      <c r="X44" s="1260"/>
      <c r="Y44" s="1258" t="s">
        <v>379</v>
      </c>
      <c r="Z44" s="1259"/>
      <c r="AA44" s="1260"/>
      <c r="AB44" s="1267" t="s">
        <v>388</v>
      </c>
      <c r="AC44" s="1268"/>
      <c r="AD44" s="1269"/>
      <c r="AE44" s="1258"/>
      <c r="AF44" s="1259"/>
      <c r="AG44" s="1260"/>
      <c r="AH44" s="1249"/>
      <c r="AI44" s="1250"/>
      <c r="AJ44" s="1251"/>
    </row>
    <row r="45" spans="1:36" s="769" customFormat="1" ht="9" customHeight="1">
      <c r="A45" s="1270" t="s">
        <v>381</v>
      </c>
      <c r="B45" s="1279"/>
      <c r="C45" s="1280"/>
      <c r="D45" s="1273" t="s">
        <v>382</v>
      </c>
      <c r="E45" s="1274"/>
      <c r="F45" s="1275"/>
      <c r="G45" s="1273" t="s">
        <v>854</v>
      </c>
      <c r="H45" s="1274"/>
      <c r="I45" s="1275"/>
      <c r="J45" s="1273" t="s">
        <v>855</v>
      </c>
      <c r="K45" s="1274"/>
      <c r="L45" s="1275"/>
      <c r="M45" s="1270" t="s">
        <v>856</v>
      </c>
      <c r="N45" s="1271"/>
      <c r="O45" s="1272"/>
      <c r="P45" s="1270" t="s">
        <v>857</v>
      </c>
      <c r="Q45" s="1271"/>
      <c r="R45" s="1272"/>
      <c r="S45" s="1270" t="s">
        <v>383</v>
      </c>
      <c r="T45" s="1271"/>
      <c r="U45" s="1272"/>
      <c r="V45" s="1270" t="s">
        <v>857</v>
      </c>
      <c r="W45" s="1271"/>
      <c r="X45" s="1272"/>
      <c r="Y45" s="1270" t="s">
        <v>858</v>
      </c>
      <c r="Z45" s="1271"/>
      <c r="AA45" s="1272"/>
      <c r="AB45" s="1270" t="s">
        <v>384</v>
      </c>
      <c r="AC45" s="1271"/>
      <c r="AD45" s="1272"/>
      <c r="AE45" s="1270" t="s">
        <v>382</v>
      </c>
      <c r="AF45" s="1271"/>
      <c r="AG45" s="1272"/>
      <c r="AH45" s="1270" t="s">
        <v>859</v>
      </c>
      <c r="AI45" s="1271"/>
      <c r="AJ45" s="1272"/>
    </row>
    <row r="46" spans="1:36" s="769" customFormat="1" ht="9" customHeight="1">
      <c r="A46" s="1281"/>
      <c r="B46" s="1282"/>
      <c r="C46" s="1283"/>
      <c r="D46" s="1273"/>
      <c r="E46" s="1274"/>
      <c r="F46" s="1275"/>
      <c r="G46" s="1273"/>
      <c r="H46" s="1274"/>
      <c r="I46" s="1275"/>
      <c r="J46" s="1273"/>
      <c r="K46" s="1274"/>
      <c r="L46" s="1275"/>
      <c r="M46" s="1273"/>
      <c r="N46" s="1274"/>
      <c r="O46" s="1275"/>
      <c r="P46" s="1273"/>
      <c r="Q46" s="1274"/>
      <c r="R46" s="1275"/>
      <c r="S46" s="1273"/>
      <c r="T46" s="1274"/>
      <c r="U46" s="1275"/>
      <c r="V46" s="1273"/>
      <c r="W46" s="1274"/>
      <c r="X46" s="1275"/>
      <c r="Y46" s="1273"/>
      <c r="Z46" s="1274"/>
      <c r="AA46" s="1275"/>
      <c r="AB46" s="1273"/>
      <c r="AC46" s="1274"/>
      <c r="AD46" s="1275"/>
      <c r="AE46" s="1273"/>
      <c r="AF46" s="1274"/>
      <c r="AG46" s="1275"/>
      <c r="AH46" s="1273"/>
      <c r="AI46" s="1274"/>
      <c r="AJ46" s="1275"/>
    </row>
    <row r="47" spans="1:36" s="769" customFormat="1" ht="9" customHeight="1" thickBot="1">
      <c r="A47" s="1284"/>
      <c r="B47" s="1285"/>
      <c r="C47" s="1286"/>
      <c r="D47" s="1276"/>
      <c r="E47" s="1277"/>
      <c r="F47" s="1278"/>
      <c r="G47" s="1276"/>
      <c r="H47" s="1277"/>
      <c r="I47" s="1278"/>
      <c r="J47" s="1276"/>
      <c r="K47" s="1277"/>
      <c r="L47" s="1278"/>
      <c r="M47" s="1276"/>
      <c r="N47" s="1277"/>
      <c r="O47" s="1278"/>
      <c r="P47" s="1276"/>
      <c r="Q47" s="1277"/>
      <c r="R47" s="1278"/>
      <c r="S47" s="1276"/>
      <c r="T47" s="1277"/>
      <c r="U47" s="1278"/>
      <c r="V47" s="1276"/>
      <c r="W47" s="1277"/>
      <c r="X47" s="1278"/>
      <c r="Y47" s="1276"/>
      <c r="Z47" s="1277"/>
      <c r="AA47" s="1278"/>
      <c r="AB47" s="1276"/>
      <c r="AC47" s="1277"/>
      <c r="AD47" s="1278"/>
      <c r="AE47" s="1276"/>
      <c r="AF47" s="1277"/>
      <c r="AG47" s="1278"/>
      <c r="AH47" s="1276" t="s">
        <v>860</v>
      </c>
      <c r="AI47" s="1277"/>
      <c r="AJ47" s="1278"/>
    </row>
    <row r="48" spans="1:36">
      <c r="A48" s="1287"/>
      <c r="B48" s="1287"/>
      <c r="C48" s="1287"/>
    </row>
    <row r="50" spans="9:37">
      <c r="AK50" s="806"/>
    </row>
    <row r="55" spans="9:37">
      <c r="I55" s="771"/>
    </row>
  </sheetData>
  <mergeCells count="64">
    <mergeCell ref="D12:F12"/>
    <mergeCell ref="G12:I12"/>
    <mergeCell ref="J45:L47"/>
    <mergeCell ref="AE12:AG12"/>
    <mergeCell ref="Y44:AA44"/>
    <mergeCell ref="AB44:AD44"/>
    <mergeCell ref="S44:U44"/>
    <mergeCell ref="M45:O47"/>
    <mergeCell ref="P45:R47"/>
    <mergeCell ref="S45:U47"/>
    <mergeCell ref="AB45:AD47"/>
    <mergeCell ref="AE45:AG47"/>
    <mergeCell ref="AH45:AJ45"/>
    <mergeCell ref="AH46:AJ46"/>
    <mergeCell ref="V43:X43"/>
    <mergeCell ref="AH47:AJ47"/>
    <mergeCell ref="V44:X44"/>
    <mergeCell ref="AE44:AG44"/>
    <mergeCell ref="AH44:AJ44"/>
    <mergeCell ref="V45:X47"/>
    <mergeCell ref="Y45:AA47"/>
    <mergeCell ref="V11:X11"/>
    <mergeCell ref="M11:O11"/>
    <mergeCell ref="S11:U11"/>
    <mergeCell ref="A48:C48"/>
    <mergeCell ref="A43:C43"/>
    <mergeCell ref="G43:I43"/>
    <mergeCell ref="P43:R43"/>
    <mergeCell ref="G45:I47"/>
    <mergeCell ref="D11:F11"/>
    <mergeCell ref="G11:I11"/>
    <mergeCell ref="J11:L11"/>
    <mergeCell ref="J12:L12"/>
    <mergeCell ref="A11:C11"/>
    <mergeCell ref="A12:C12"/>
    <mergeCell ref="A45:C47"/>
    <mergeCell ref="D45:F47"/>
    <mergeCell ref="F3:K4"/>
    <mergeCell ref="C5:N6"/>
    <mergeCell ref="C7:N8"/>
    <mergeCell ref="B2:C3"/>
    <mergeCell ref="AH12:AJ12"/>
    <mergeCell ref="AB12:AD12"/>
    <mergeCell ref="Y11:AA11"/>
    <mergeCell ref="AB11:AD11"/>
    <mergeCell ref="M12:O12"/>
    <mergeCell ref="AH11:AJ11"/>
    <mergeCell ref="P11:R11"/>
    <mergeCell ref="Y12:AA12"/>
    <mergeCell ref="V12:X12"/>
    <mergeCell ref="S12:U12"/>
    <mergeCell ref="P12:R12"/>
    <mergeCell ref="AE11:AG11"/>
    <mergeCell ref="AB2:AJ2"/>
    <mergeCell ref="X3:AA3"/>
    <mergeCell ref="M2:P3"/>
    <mergeCell ref="AB3:AF9"/>
    <mergeCell ref="AG3:AJ9"/>
    <mergeCell ref="A44:C44"/>
    <mergeCell ref="G44:I44"/>
    <mergeCell ref="M44:O44"/>
    <mergeCell ref="P44:R44"/>
    <mergeCell ref="J44:L44"/>
    <mergeCell ref="D44:F44"/>
  </mergeCells>
  <phoneticPr fontId="2"/>
  <printOptions horizontalCentered="1" verticalCentered="1"/>
  <pageMargins left="0.19685039370078741" right="0.19685039370078741" top="0.19685039370078741" bottom="0.15748031496062992" header="0" footer="0.19685039370078741"/>
  <pageSetup paperSize="8" scale="9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tabSelected="1" view="pageBreakPreview" zoomScaleNormal="100" zoomScaleSheetLayoutView="100" workbookViewId="0">
      <selection activeCell="M30" sqref="M30"/>
    </sheetView>
  </sheetViews>
  <sheetFormatPr defaultRowHeight="13.2"/>
  <cols>
    <col min="1" max="1" width="1.6640625" customWidth="1"/>
    <col min="2" max="18" width="4.6640625" customWidth="1"/>
  </cols>
  <sheetData>
    <row r="2" spans="2:18" ht="20.100000000000001" customHeight="1">
      <c r="B2" s="1963" t="s">
        <v>215</v>
      </c>
      <c r="C2" s="1963"/>
      <c r="D2" s="1963"/>
      <c r="E2" s="1963"/>
      <c r="F2" s="1963"/>
      <c r="G2" s="1963"/>
      <c r="H2" s="1963"/>
      <c r="I2" s="1963"/>
      <c r="J2" s="1963"/>
      <c r="K2" s="1963"/>
      <c r="L2" s="1963"/>
      <c r="M2" s="1963"/>
      <c r="N2" s="1963"/>
      <c r="O2" s="1963"/>
      <c r="P2" s="1963"/>
      <c r="Q2" s="1963"/>
      <c r="R2" s="1963"/>
    </row>
    <row r="3" spans="2:18" ht="9.9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2:18" ht="20.100000000000001" customHeight="1">
      <c r="B4" s="1970" t="s">
        <v>115</v>
      </c>
      <c r="C4" s="1970"/>
      <c r="D4" s="1970"/>
      <c r="E4" s="1970"/>
      <c r="F4" s="1970"/>
      <c r="G4" s="1970"/>
      <c r="H4" s="1970"/>
      <c r="I4" s="1970"/>
      <c r="J4" s="130"/>
      <c r="K4" s="1971" t="s">
        <v>242</v>
      </c>
      <c r="L4" s="1971"/>
      <c r="M4" s="1971"/>
      <c r="N4" s="1971"/>
      <c r="O4" s="1971"/>
      <c r="P4" s="1971"/>
      <c r="Q4" s="1971"/>
      <c r="R4" s="1971"/>
    </row>
    <row r="5" spans="2:18" ht="9.9" customHeight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2:18" s="67" customFormat="1" ht="18" customHeight="1" thickBot="1">
      <c r="B6" s="211" t="s">
        <v>58</v>
      </c>
      <c r="C6" s="212" t="s">
        <v>63</v>
      </c>
      <c r="D6" s="211" t="s">
        <v>8</v>
      </c>
      <c r="E6" s="213" t="s">
        <v>9</v>
      </c>
      <c r="F6" s="213" t="s">
        <v>10</v>
      </c>
      <c r="G6" s="213" t="s">
        <v>11</v>
      </c>
      <c r="H6" s="213" t="s">
        <v>12</v>
      </c>
      <c r="I6" s="212" t="s">
        <v>13</v>
      </c>
      <c r="J6" s="208"/>
      <c r="K6" s="211" t="s">
        <v>58</v>
      </c>
      <c r="L6" s="212" t="s">
        <v>63</v>
      </c>
      <c r="M6" s="211" t="s">
        <v>8</v>
      </c>
      <c r="N6" s="213" t="s">
        <v>9</v>
      </c>
      <c r="O6" s="213" t="s">
        <v>10</v>
      </c>
      <c r="P6" s="213" t="s">
        <v>11</v>
      </c>
      <c r="Q6" s="213" t="s">
        <v>12</v>
      </c>
      <c r="R6" s="212" t="s">
        <v>13</v>
      </c>
    </row>
    <row r="7" spans="2:18" s="67" customFormat="1" ht="18" customHeight="1" thickTop="1">
      <c r="B7" s="1968" t="s">
        <v>128</v>
      </c>
      <c r="C7" s="186" t="s">
        <v>116</v>
      </c>
      <c r="D7" s="214">
        <f>'４月'!F37</f>
        <v>18</v>
      </c>
      <c r="E7" s="215">
        <f>'４月'!G37</f>
        <v>18</v>
      </c>
      <c r="F7" s="215">
        <f>'４月'!H37</f>
        <v>18</v>
      </c>
      <c r="G7" s="215">
        <f>'４月'!I37</f>
        <v>18</v>
      </c>
      <c r="H7" s="215">
        <f>'４月'!J37</f>
        <v>18</v>
      </c>
      <c r="I7" s="216">
        <f>'４月'!K37</f>
        <v>18</v>
      </c>
      <c r="J7" s="208"/>
      <c r="K7" s="1968" t="s">
        <v>128</v>
      </c>
      <c r="L7" s="186" t="s">
        <v>116</v>
      </c>
      <c r="M7" s="214">
        <f>'４月'!F41</f>
        <v>60.5</v>
      </c>
      <c r="N7" s="215">
        <f>'４月'!G41</f>
        <v>96.5</v>
      </c>
      <c r="O7" s="215">
        <f>'４月'!H41</f>
        <v>96.5</v>
      </c>
      <c r="P7" s="215">
        <f>'４月'!I41</f>
        <v>96.5</v>
      </c>
      <c r="Q7" s="215">
        <f>'４月'!J41</f>
        <v>96.5</v>
      </c>
      <c r="R7" s="216">
        <f>'４月'!K41</f>
        <v>96.5</v>
      </c>
    </row>
    <row r="8" spans="2:18" s="67" customFormat="1" ht="18" customHeight="1">
      <c r="B8" s="1969"/>
      <c r="C8" s="217" t="s">
        <v>117</v>
      </c>
      <c r="D8" s="218">
        <f>'５月'!F38</f>
        <v>19</v>
      </c>
      <c r="E8" s="219">
        <f>'５月'!G38</f>
        <v>19</v>
      </c>
      <c r="F8" s="219">
        <f>'５月'!H38</f>
        <v>19</v>
      </c>
      <c r="G8" s="219">
        <f>'５月'!I38</f>
        <v>19</v>
      </c>
      <c r="H8" s="219">
        <f>'５月'!J38</f>
        <v>19</v>
      </c>
      <c r="I8" s="220">
        <f>'５月'!K38</f>
        <v>19</v>
      </c>
      <c r="J8" s="208"/>
      <c r="K8" s="1969"/>
      <c r="L8" s="217" t="s">
        <v>117</v>
      </c>
      <c r="M8" s="218">
        <f>'５月'!F42</f>
        <v>89.5</v>
      </c>
      <c r="N8" s="219">
        <f>'５月'!G42</f>
        <v>90.5</v>
      </c>
      <c r="O8" s="219">
        <f>'５月'!H42</f>
        <v>97.5</v>
      </c>
      <c r="P8" s="219">
        <f>'５月'!I42</f>
        <v>103.5</v>
      </c>
      <c r="Q8" s="219">
        <f>'５月'!J42</f>
        <v>103.5</v>
      </c>
      <c r="R8" s="220">
        <f>'５月'!K42</f>
        <v>103.5</v>
      </c>
    </row>
    <row r="9" spans="2:18" s="67" customFormat="1" ht="18" customHeight="1">
      <c r="B9" s="1969"/>
      <c r="C9" s="217" t="s">
        <v>118</v>
      </c>
      <c r="D9" s="218">
        <f>'６月'!F37</f>
        <v>23</v>
      </c>
      <c r="E9" s="219">
        <f>'６月'!G37</f>
        <v>23</v>
      </c>
      <c r="F9" s="219">
        <f>'６月'!H37</f>
        <v>23</v>
      </c>
      <c r="G9" s="219">
        <f>'６月'!I37</f>
        <v>23</v>
      </c>
      <c r="H9" s="219">
        <f>'６月'!J37</f>
        <v>23</v>
      </c>
      <c r="I9" s="220">
        <f>'６月'!K37</f>
        <v>23</v>
      </c>
      <c r="J9" s="208"/>
      <c r="K9" s="1969"/>
      <c r="L9" s="217" t="s">
        <v>118</v>
      </c>
      <c r="M9" s="218">
        <f>'６月'!F41</f>
        <v>99</v>
      </c>
      <c r="N9" s="219">
        <f>'６月'!G41</f>
        <v>99</v>
      </c>
      <c r="O9" s="219">
        <f>'６月'!H41</f>
        <v>106</v>
      </c>
      <c r="P9" s="219">
        <f>'６月'!I41</f>
        <v>110</v>
      </c>
      <c r="Q9" s="219">
        <f>'６月'!J41</f>
        <v>110</v>
      </c>
      <c r="R9" s="220">
        <f>'６月'!K41</f>
        <v>104</v>
      </c>
    </row>
    <row r="10" spans="2:18" s="67" customFormat="1" ht="18" customHeight="1">
      <c r="B10" s="1972"/>
      <c r="C10" s="221" t="s">
        <v>119</v>
      </c>
      <c r="D10" s="222">
        <f>'７月'!F38</f>
        <v>16</v>
      </c>
      <c r="E10" s="223">
        <f>'７月'!G38</f>
        <v>16</v>
      </c>
      <c r="F10" s="223">
        <f>'７月'!H38</f>
        <v>16</v>
      </c>
      <c r="G10" s="223">
        <f>'７月'!I38</f>
        <v>16</v>
      </c>
      <c r="H10" s="223">
        <f>'７月'!J38</f>
        <v>16</v>
      </c>
      <c r="I10" s="224">
        <f>'７月'!K38</f>
        <v>16</v>
      </c>
      <c r="J10" s="208"/>
      <c r="K10" s="1972"/>
      <c r="L10" s="221" t="s">
        <v>119</v>
      </c>
      <c r="M10" s="222">
        <f>'７月'!F42</f>
        <v>72.5</v>
      </c>
      <c r="N10" s="223">
        <f>'７月'!G42</f>
        <v>72.5</v>
      </c>
      <c r="O10" s="223">
        <f>'７月'!H42</f>
        <v>76.5</v>
      </c>
      <c r="P10" s="223">
        <f>'７月'!I42</f>
        <v>78.5</v>
      </c>
      <c r="Q10" s="223">
        <f>'７月'!J42</f>
        <v>72.5</v>
      </c>
      <c r="R10" s="224">
        <f>'７月'!K42</f>
        <v>81.5</v>
      </c>
    </row>
    <row r="11" spans="2:18" s="67" customFormat="1" ht="18" customHeight="1">
      <c r="B11" s="1968" t="s">
        <v>129</v>
      </c>
      <c r="C11" s="186" t="s">
        <v>120</v>
      </c>
      <c r="D11" s="214">
        <f>'８月'!F38</f>
        <v>11</v>
      </c>
      <c r="E11" s="215">
        <f>'８月'!G38</f>
        <v>11</v>
      </c>
      <c r="F11" s="215">
        <f>'８月'!H38</f>
        <v>11</v>
      </c>
      <c r="G11" s="215">
        <f>'８月'!I38</f>
        <v>11</v>
      </c>
      <c r="H11" s="215">
        <f>'８月'!J38</f>
        <v>11</v>
      </c>
      <c r="I11" s="216">
        <f>'８月'!K38</f>
        <v>11</v>
      </c>
      <c r="J11" s="208"/>
      <c r="K11" s="1968" t="s">
        <v>129</v>
      </c>
      <c r="L11" s="186" t="s">
        <v>120</v>
      </c>
      <c r="M11" s="214">
        <f>'８月'!F42</f>
        <v>50.5</v>
      </c>
      <c r="N11" s="215">
        <f>'８月'!G42</f>
        <v>50.5</v>
      </c>
      <c r="O11" s="215">
        <f>'８月'!H42</f>
        <v>53.5</v>
      </c>
      <c r="P11" s="215">
        <f>'８月'!I42</f>
        <v>55.5</v>
      </c>
      <c r="Q11" s="215">
        <f>'８月'!J42</f>
        <v>55.5</v>
      </c>
      <c r="R11" s="216">
        <f>'８月'!K42</f>
        <v>55.5</v>
      </c>
    </row>
    <row r="12" spans="2:18" s="67" customFormat="1" ht="18" customHeight="1">
      <c r="B12" s="1969"/>
      <c r="C12" s="217" t="s">
        <v>121</v>
      </c>
      <c r="D12" s="218">
        <f>'９月'!F37</f>
        <v>20</v>
      </c>
      <c r="E12" s="219">
        <f>'９月'!G37</f>
        <v>20</v>
      </c>
      <c r="F12" s="219">
        <f>'９月'!H37</f>
        <v>20</v>
      </c>
      <c r="G12" s="219">
        <f>'９月'!I37</f>
        <v>20</v>
      </c>
      <c r="H12" s="219">
        <f>'９月'!J37</f>
        <v>20</v>
      </c>
      <c r="I12" s="220">
        <f>'９月'!K37</f>
        <v>20</v>
      </c>
      <c r="J12" s="208"/>
      <c r="K12" s="1969"/>
      <c r="L12" s="217" t="s">
        <v>121</v>
      </c>
      <c r="M12" s="218">
        <f>'９月'!F41</f>
        <v>94.5</v>
      </c>
      <c r="N12" s="219">
        <f>'９月'!G41</f>
        <v>95.5</v>
      </c>
      <c r="O12" s="219">
        <f>'９月'!H41</f>
        <v>101.5</v>
      </c>
      <c r="P12" s="219">
        <f>'９月'!I41</f>
        <v>103.5</v>
      </c>
      <c r="Q12" s="219">
        <f>'９月'!J41</f>
        <v>102.5</v>
      </c>
      <c r="R12" s="220">
        <f>'９月'!K41</f>
        <v>90.5</v>
      </c>
    </row>
    <row r="13" spans="2:18" s="67" customFormat="1" ht="18" customHeight="1">
      <c r="B13" s="1969"/>
      <c r="C13" s="217" t="s">
        <v>122</v>
      </c>
      <c r="D13" s="218">
        <f>'１０月'!F38</f>
        <v>23</v>
      </c>
      <c r="E13" s="219">
        <f>'１０月'!G38</f>
        <v>23</v>
      </c>
      <c r="F13" s="219">
        <f>'１０月'!H38</f>
        <v>23</v>
      </c>
      <c r="G13" s="219">
        <f>'１０月'!I38</f>
        <v>23</v>
      </c>
      <c r="H13" s="219">
        <f>'１０月'!J38</f>
        <v>23</v>
      </c>
      <c r="I13" s="220">
        <f>'１０月'!K38</f>
        <v>23</v>
      </c>
      <c r="J13" s="208"/>
      <c r="K13" s="1969"/>
      <c r="L13" s="217" t="s">
        <v>122</v>
      </c>
      <c r="M13" s="218">
        <f>'１０月'!F42</f>
        <v>102</v>
      </c>
      <c r="N13" s="219">
        <f>'１０月'!G42</f>
        <v>102</v>
      </c>
      <c r="O13" s="219">
        <f>'１０月'!H42</f>
        <v>107</v>
      </c>
      <c r="P13" s="219">
        <f>'１０月'!I42</f>
        <v>117</v>
      </c>
      <c r="Q13" s="219">
        <f>'１０月'!J42</f>
        <v>117</v>
      </c>
      <c r="R13" s="220">
        <f>'１０月'!K42</f>
        <v>117</v>
      </c>
    </row>
    <row r="14" spans="2:18" s="67" customFormat="1" ht="18" customHeight="1">
      <c r="B14" s="1969"/>
      <c r="C14" s="217" t="s">
        <v>123</v>
      </c>
      <c r="D14" s="218">
        <f>'１１月'!F37</f>
        <v>20</v>
      </c>
      <c r="E14" s="219">
        <f>'１１月'!G37</f>
        <v>20</v>
      </c>
      <c r="F14" s="219">
        <f>'１１月'!H37</f>
        <v>20</v>
      </c>
      <c r="G14" s="219">
        <f>'１１月'!I37</f>
        <v>20</v>
      </c>
      <c r="H14" s="219">
        <f>'１１月'!J37</f>
        <v>20</v>
      </c>
      <c r="I14" s="220">
        <f>'１１月'!K37</f>
        <v>20</v>
      </c>
      <c r="J14" s="208"/>
      <c r="K14" s="1969"/>
      <c r="L14" s="217" t="s">
        <v>123</v>
      </c>
      <c r="M14" s="218">
        <f>'１１月'!F41</f>
        <v>94</v>
      </c>
      <c r="N14" s="219">
        <f>'１１月'!G41</f>
        <v>94</v>
      </c>
      <c r="O14" s="219">
        <f>'１１月'!H41</f>
        <v>100</v>
      </c>
      <c r="P14" s="219">
        <f>'１１月'!I41</f>
        <v>105</v>
      </c>
      <c r="Q14" s="219">
        <f>'１１月'!J41</f>
        <v>105</v>
      </c>
      <c r="R14" s="220">
        <f>'１１月'!K41</f>
        <v>105</v>
      </c>
    </row>
    <row r="15" spans="2:18" s="67" customFormat="1" ht="18" customHeight="1">
      <c r="B15" s="1972"/>
      <c r="C15" s="221" t="s">
        <v>124</v>
      </c>
      <c r="D15" s="222">
        <f>'１２月'!F38</f>
        <v>19</v>
      </c>
      <c r="E15" s="223">
        <f>'１２月'!G38</f>
        <v>19</v>
      </c>
      <c r="F15" s="223">
        <f>'１２月'!H38</f>
        <v>19</v>
      </c>
      <c r="G15" s="223">
        <f>'１２月'!I38</f>
        <v>19</v>
      </c>
      <c r="H15" s="223">
        <f>'１２月'!J38</f>
        <v>19</v>
      </c>
      <c r="I15" s="224">
        <f>'１２月'!K38</f>
        <v>19</v>
      </c>
      <c r="J15" s="208"/>
      <c r="K15" s="1972"/>
      <c r="L15" s="221" t="s">
        <v>124</v>
      </c>
      <c r="M15" s="222">
        <f>'１２月'!F42</f>
        <v>94.5</v>
      </c>
      <c r="N15" s="223">
        <f>'１２月'!G42</f>
        <v>94.5</v>
      </c>
      <c r="O15" s="223">
        <f>'１２月'!H42</f>
        <v>100.5</v>
      </c>
      <c r="P15" s="223">
        <f>'１２月'!I42</f>
        <v>106.5</v>
      </c>
      <c r="Q15" s="223">
        <f>'１２月'!J42</f>
        <v>106.5</v>
      </c>
      <c r="R15" s="224">
        <f>'１２月'!K42</f>
        <v>106.5</v>
      </c>
    </row>
    <row r="16" spans="2:18" s="67" customFormat="1" ht="18" customHeight="1">
      <c r="B16" s="1968" t="s">
        <v>130</v>
      </c>
      <c r="C16" s="186" t="s">
        <v>125</v>
      </c>
      <c r="D16" s="214">
        <f>'１月'!F38</f>
        <v>9</v>
      </c>
      <c r="E16" s="215">
        <f>'１月'!G38</f>
        <v>9</v>
      </c>
      <c r="F16" s="215">
        <f>'１月'!H38</f>
        <v>9</v>
      </c>
      <c r="G16" s="215">
        <f>'１月'!I38</f>
        <v>9</v>
      </c>
      <c r="H16" s="215">
        <f>'１月'!J38</f>
        <v>9</v>
      </c>
      <c r="I16" s="216">
        <f>'１月'!K38</f>
        <v>9</v>
      </c>
      <c r="J16" s="208"/>
      <c r="K16" s="1968" t="s">
        <v>130</v>
      </c>
      <c r="L16" s="186" t="s">
        <v>125</v>
      </c>
      <c r="M16" s="214">
        <f>'１月'!F42</f>
        <v>43.5</v>
      </c>
      <c r="N16" s="215">
        <f>'１月'!G42</f>
        <v>43.5</v>
      </c>
      <c r="O16" s="215">
        <f>'１月'!H42</f>
        <v>44.5</v>
      </c>
      <c r="P16" s="215">
        <f>'１月'!I42</f>
        <v>46.5</v>
      </c>
      <c r="Q16" s="215">
        <f>'１月'!J42</f>
        <v>46.5</v>
      </c>
      <c r="R16" s="216">
        <f>'１月'!K42</f>
        <v>46.5</v>
      </c>
    </row>
    <row r="17" spans="2:18" s="67" customFormat="1" ht="18" customHeight="1">
      <c r="B17" s="1969"/>
      <c r="C17" s="217" t="s">
        <v>126</v>
      </c>
      <c r="D17" s="218">
        <f>'２月'!F37</f>
        <v>19</v>
      </c>
      <c r="E17" s="219">
        <f>'２月'!G37</f>
        <v>19</v>
      </c>
      <c r="F17" s="219">
        <f>'２月'!H37</f>
        <v>19</v>
      </c>
      <c r="G17" s="219">
        <f>'２月'!I37</f>
        <v>19</v>
      </c>
      <c r="H17" s="219">
        <f>'２月'!J37</f>
        <v>19</v>
      </c>
      <c r="I17" s="220">
        <f>'２月'!K37</f>
        <v>19</v>
      </c>
      <c r="J17" s="208"/>
      <c r="K17" s="1969"/>
      <c r="L17" s="217" t="s">
        <v>126</v>
      </c>
      <c r="M17" s="218">
        <f>'２月'!F41</f>
        <v>92.5</v>
      </c>
      <c r="N17" s="219">
        <f>'２月'!G41</f>
        <v>92.5</v>
      </c>
      <c r="O17" s="219">
        <f>'２月'!H41</f>
        <v>98.5</v>
      </c>
      <c r="P17" s="219">
        <f>'２月'!I41</f>
        <v>103.5</v>
      </c>
      <c r="Q17" s="219">
        <f>'２月'!J41</f>
        <v>103.5</v>
      </c>
      <c r="R17" s="220">
        <f>'２月'!K41</f>
        <v>101.5</v>
      </c>
    </row>
    <row r="18" spans="2:18" s="67" customFormat="1" ht="18" customHeight="1" thickBot="1">
      <c r="B18" s="1920"/>
      <c r="C18" s="133" t="s">
        <v>127</v>
      </c>
      <c r="D18" s="225">
        <f>'３月'!F38</f>
        <v>19</v>
      </c>
      <c r="E18" s="226">
        <f>'３月'!G38</f>
        <v>19</v>
      </c>
      <c r="F18" s="226">
        <f>'３月'!H38</f>
        <v>19</v>
      </c>
      <c r="G18" s="226">
        <f>'３月'!I38</f>
        <v>19</v>
      </c>
      <c r="H18" s="226">
        <f>'３月'!J38</f>
        <v>19</v>
      </c>
      <c r="I18" s="227">
        <f>'３月'!K38</f>
        <v>15</v>
      </c>
      <c r="J18" s="208"/>
      <c r="K18" s="1920"/>
      <c r="L18" s="133" t="s">
        <v>127</v>
      </c>
      <c r="M18" s="225">
        <f>'３月'!F42</f>
        <v>82</v>
      </c>
      <c r="N18" s="226">
        <f>'３月'!G42</f>
        <v>82</v>
      </c>
      <c r="O18" s="226">
        <f>'３月'!H42</f>
        <v>88</v>
      </c>
      <c r="P18" s="226">
        <f>'３月'!I42</f>
        <v>92</v>
      </c>
      <c r="Q18" s="226">
        <f>'３月'!J42</f>
        <v>92</v>
      </c>
      <c r="R18" s="227">
        <f>'３月'!K42</f>
        <v>73</v>
      </c>
    </row>
    <row r="19" spans="2:18" s="67" customFormat="1" ht="18" customHeight="1" thickTop="1">
      <c r="B19" s="1964" t="s">
        <v>77</v>
      </c>
      <c r="C19" s="1965"/>
      <c r="D19" s="228">
        <f>'７月'!M38</f>
        <v>76</v>
      </c>
      <c r="E19" s="229">
        <f>'７月'!N38</f>
        <v>76</v>
      </c>
      <c r="F19" s="229">
        <f>'７月'!O38</f>
        <v>76</v>
      </c>
      <c r="G19" s="229">
        <f>'７月'!P38</f>
        <v>76</v>
      </c>
      <c r="H19" s="229">
        <f>'７月'!Q38</f>
        <v>76</v>
      </c>
      <c r="I19" s="230">
        <f>'７月'!R38</f>
        <v>76</v>
      </c>
      <c r="J19" s="208"/>
      <c r="K19" s="1964" t="s">
        <v>77</v>
      </c>
      <c r="L19" s="1965"/>
      <c r="M19" s="228">
        <f>'７月'!M42</f>
        <v>321.5</v>
      </c>
      <c r="N19" s="229">
        <f>'７月'!N42</f>
        <v>358.5</v>
      </c>
      <c r="O19" s="229">
        <f>'７月'!O42</f>
        <v>376.5</v>
      </c>
      <c r="P19" s="229">
        <f>'７月'!P42</f>
        <v>388.5</v>
      </c>
      <c r="Q19" s="229">
        <f>'７月'!Q42</f>
        <v>382.5</v>
      </c>
      <c r="R19" s="230">
        <f>'７月'!R42</f>
        <v>385.5</v>
      </c>
    </row>
    <row r="20" spans="2:18" s="67" customFormat="1" ht="18" customHeight="1">
      <c r="B20" s="1964" t="s">
        <v>78</v>
      </c>
      <c r="C20" s="1965"/>
      <c r="D20" s="228">
        <f>'１２月'!M38</f>
        <v>93</v>
      </c>
      <c r="E20" s="229">
        <f>'１２月'!N38</f>
        <v>93</v>
      </c>
      <c r="F20" s="229">
        <f>'１２月'!O38</f>
        <v>93</v>
      </c>
      <c r="G20" s="229">
        <f>'１２月'!P38</f>
        <v>93</v>
      </c>
      <c r="H20" s="229">
        <f>'１２月'!Q38</f>
        <v>93</v>
      </c>
      <c r="I20" s="230">
        <f>'１２月'!R38</f>
        <v>93</v>
      </c>
      <c r="J20" s="208"/>
      <c r="K20" s="1964" t="s">
        <v>78</v>
      </c>
      <c r="L20" s="1965"/>
      <c r="M20" s="228">
        <f>'１２月'!M42</f>
        <v>435.5</v>
      </c>
      <c r="N20" s="229">
        <f>'１２月'!N42</f>
        <v>436.5</v>
      </c>
      <c r="O20" s="229">
        <f>'１２月'!O42</f>
        <v>462.5</v>
      </c>
      <c r="P20" s="229">
        <f>'１２月'!P42</f>
        <v>487.5</v>
      </c>
      <c r="Q20" s="229">
        <f>'１２月'!Q42</f>
        <v>486.5</v>
      </c>
      <c r="R20" s="230">
        <f>'１２月'!R42</f>
        <v>474.5</v>
      </c>
    </row>
    <row r="21" spans="2:18" s="67" customFormat="1" ht="18" customHeight="1" thickBot="1">
      <c r="B21" s="1966" t="s">
        <v>79</v>
      </c>
      <c r="C21" s="1967"/>
      <c r="D21" s="231">
        <f>'３月'!M38</f>
        <v>47</v>
      </c>
      <c r="E21" s="232">
        <f>'３月'!N38</f>
        <v>47</v>
      </c>
      <c r="F21" s="232">
        <f>'３月'!O38</f>
        <v>47</v>
      </c>
      <c r="G21" s="232">
        <f>'３月'!P38</f>
        <v>47</v>
      </c>
      <c r="H21" s="232">
        <f>'３月'!Q38</f>
        <v>47</v>
      </c>
      <c r="I21" s="233">
        <f>'３月'!R38</f>
        <v>43</v>
      </c>
      <c r="J21" s="208"/>
      <c r="K21" s="1966" t="s">
        <v>79</v>
      </c>
      <c r="L21" s="1967"/>
      <c r="M21" s="231">
        <f>'３月'!M42</f>
        <v>218</v>
      </c>
      <c r="N21" s="232">
        <f>'３月'!N42</f>
        <v>218</v>
      </c>
      <c r="O21" s="232">
        <f>'３月'!O42</f>
        <v>231</v>
      </c>
      <c r="P21" s="232">
        <f>'３月'!P42</f>
        <v>242</v>
      </c>
      <c r="Q21" s="232">
        <f>'３月'!Q42</f>
        <v>242</v>
      </c>
      <c r="R21" s="233">
        <f>'３月'!R42</f>
        <v>221</v>
      </c>
    </row>
    <row r="22" spans="2:18" s="67" customFormat="1" ht="18" customHeight="1" thickTop="1">
      <c r="B22" s="1961" t="s">
        <v>80</v>
      </c>
      <c r="C22" s="1962"/>
      <c r="D22" s="234">
        <f>'３月'!T38</f>
        <v>216</v>
      </c>
      <c r="E22" s="235">
        <f>'３月'!U38</f>
        <v>216</v>
      </c>
      <c r="F22" s="235">
        <f>'３月'!V38</f>
        <v>216</v>
      </c>
      <c r="G22" s="235">
        <f>'３月'!W38</f>
        <v>216</v>
      </c>
      <c r="H22" s="235">
        <f>'３月'!X38</f>
        <v>216</v>
      </c>
      <c r="I22" s="236">
        <f>'３月'!Y38</f>
        <v>212</v>
      </c>
      <c r="J22" s="208"/>
      <c r="K22" s="1961" t="s">
        <v>80</v>
      </c>
      <c r="L22" s="1962"/>
      <c r="M22" s="234">
        <f>'３月'!T42</f>
        <v>975</v>
      </c>
      <c r="N22" s="235">
        <f>'３月'!U42</f>
        <v>1013</v>
      </c>
      <c r="O22" s="235">
        <f>'３月'!V42</f>
        <v>1070</v>
      </c>
      <c r="P22" s="235">
        <f>'３月'!W42</f>
        <v>1118</v>
      </c>
      <c r="Q22" s="235">
        <f>'３月'!X42</f>
        <v>1111</v>
      </c>
      <c r="R22" s="236">
        <f>'３月'!Y42</f>
        <v>1081</v>
      </c>
    </row>
    <row r="23" spans="2:18" ht="15.9" customHeight="1">
      <c r="B23" s="237"/>
      <c r="C23" s="237"/>
      <c r="D23" s="130"/>
      <c r="E23" s="130"/>
      <c r="F23" s="130"/>
      <c r="G23" s="130"/>
      <c r="H23" s="130"/>
      <c r="I23" s="130"/>
      <c r="J23" s="130"/>
      <c r="K23" s="237"/>
      <c r="L23" s="237"/>
      <c r="M23" s="130"/>
      <c r="N23" s="130"/>
      <c r="O23" s="130"/>
      <c r="P23" s="130"/>
      <c r="Q23" s="130"/>
      <c r="R23" s="130"/>
    </row>
    <row r="24" spans="2:18" ht="9.9" customHeight="1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2:18" ht="20.100000000000001" customHeight="1">
      <c r="B25" s="1970" t="s">
        <v>131</v>
      </c>
      <c r="C25" s="1970"/>
      <c r="D25" s="1970"/>
      <c r="E25" s="1970"/>
      <c r="F25" s="1970"/>
      <c r="G25" s="1970"/>
      <c r="H25" s="1970"/>
      <c r="I25" s="1970"/>
      <c r="J25" s="208"/>
      <c r="K25" s="130"/>
      <c r="L25" s="130"/>
      <c r="M25" s="130"/>
      <c r="N25" s="130"/>
      <c r="O25" s="130"/>
      <c r="P25" s="130"/>
      <c r="Q25" s="130"/>
      <c r="R25" s="130"/>
    </row>
    <row r="26" spans="2:18" ht="9.9" customHeight="1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2:18" s="67" customFormat="1" ht="18" customHeight="1" thickBot="1">
      <c r="B27" s="211" t="s">
        <v>58</v>
      </c>
      <c r="C27" s="212" t="s">
        <v>63</v>
      </c>
      <c r="D27" s="211" t="s">
        <v>8</v>
      </c>
      <c r="E27" s="213" t="s">
        <v>9</v>
      </c>
      <c r="F27" s="213" t="s">
        <v>10</v>
      </c>
      <c r="G27" s="213" t="s">
        <v>11</v>
      </c>
      <c r="H27" s="213" t="s">
        <v>12</v>
      </c>
      <c r="I27" s="212" t="s">
        <v>13</v>
      </c>
      <c r="J27" s="208"/>
      <c r="K27" s="208"/>
      <c r="L27" s="208"/>
      <c r="M27" s="208"/>
      <c r="N27" s="208"/>
      <c r="O27" s="208"/>
      <c r="P27" s="208"/>
      <c r="Q27" s="208"/>
      <c r="R27" s="208"/>
    </row>
    <row r="28" spans="2:18" s="67" customFormat="1" ht="18" customHeight="1" thickTop="1">
      <c r="B28" s="1968" t="s">
        <v>128</v>
      </c>
      <c r="C28" s="186" t="s">
        <v>116</v>
      </c>
      <c r="D28" s="214">
        <f>'４月'!F42</f>
        <v>3.5</v>
      </c>
      <c r="E28" s="215">
        <f>'４月'!G42</f>
        <v>3.5</v>
      </c>
      <c r="F28" s="215">
        <f>'４月'!H42</f>
        <v>3.5</v>
      </c>
      <c r="G28" s="215">
        <f>'４月'!I42</f>
        <v>3.5</v>
      </c>
      <c r="H28" s="215">
        <f>'４月'!J42</f>
        <v>3.5</v>
      </c>
      <c r="I28" s="216">
        <f>'４月'!K42</f>
        <v>3.5</v>
      </c>
      <c r="J28" s="208"/>
      <c r="K28" s="208"/>
      <c r="L28" s="208"/>
      <c r="M28" s="208"/>
      <c r="N28" s="208"/>
      <c r="O28" s="208"/>
      <c r="P28" s="208"/>
      <c r="Q28" s="208"/>
      <c r="R28" s="208"/>
    </row>
    <row r="29" spans="2:18" s="67" customFormat="1" ht="18" customHeight="1">
      <c r="B29" s="1969"/>
      <c r="C29" s="217" t="s">
        <v>117</v>
      </c>
      <c r="D29" s="218">
        <f>'５月'!F43</f>
        <v>3.5</v>
      </c>
      <c r="E29" s="219">
        <f>'５月'!G43</f>
        <v>2.5</v>
      </c>
      <c r="F29" s="219">
        <f>'５月'!H43</f>
        <v>2.5</v>
      </c>
      <c r="G29" s="219">
        <f>'５月'!I43</f>
        <v>2.5</v>
      </c>
      <c r="H29" s="219">
        <f>'５月'!J43</f>
        <v>2.5</v>
      </c>
      <c r="I29" s="220">
        <f>'５月'!K43</f>
        <v>2.5</v>
      </c>
      <c r="J29" s="208"/>
      <c r="K29" s="208"/>
      <c r="L29" s="208"/>
      <c r="M29" s="208"/>
      <c r="N29" s="208"/>
      <c r="O29" s="208"/>
      <c r="P29" s="208"/>
      <c r="Q29" s="208"/>
      <c r="R29" s="208"/>
    </row>
    <row r="30" spans="2:18" s="67" customFormat="1" ht="18" customHeight="1">
      <c r="B30" s="1969"/>
      <c r="C30" s="217" t="s">
        <v>118</v>
      </c>
      <c r="D30" s="218">
        <f>'６月'!F42</f>
        <v>13</v>
      </c>
      <c r="E30" s="219">
        <f>'６月'!G42</f>
        <v>13</v>
      </c>
      <c r="F30" s="219">
        <f>'６月'!H42</f>
        <v>13</v>
      </c>
      <c r="G30" s="219">
        <f>'６月'!I42</f>
        <v>14</v>
      </c>
      <c r="H30" s="219">
        <f>'６月'!J42</f>
        <v>14</v>
      </c>
      <c r="I30" s="220">
        <f>'６月'!K42</f>
        <v>20</v>
      </c>
      <c r="J30" s="208"/>
      <c r="K30" s="208"/>
      <c r="L30" s="208"/>
      <c r="M30" s="208"/>
      <c r="N30" s="208"/>
      <c r="O30" s="208"/>
      <c r="P30" s="208"/>
      <c r="Q30" s="208"/>
      <c r="R30" s="208"/>
    </row>
    <row r="31" spans="2:18" s="67" customFormat="1" ht="18" customHeight="1">
      <c r="B31" s="1972"/>
      <c r="C31" s="221" t="s">
        <v>119</v>
      </c>
      <c r="D31" s="222">
        <f>'７月'!F43</f>
        <v>5.5</v>
      </c>
      <c r="E31" s="223">
        <f>'７月'!G43</f>
        <v>5.5</v>
      </c>
      <c r="F31" s="223">
        <f>'７月'!H43</f>
        <v>5.5</v>
      </c>
      <c r="G31" s="223">
        <f>'７月'!I43</f>
        <v>5.5</v>
      </c>
      <c r="H31" s="223">
        <f>'７月'!J43</f>
        <v>12.5</v>
      </c>
      <c r="I31" s="224">
        <f>'７月'!K43</f>
        <v>4.5</v>
      </c>
      <c r="J31" s="208"/>
      <c r="K31" s="208"/>
      <c r="L31" s="208"/>
      <c r="M31" s="208"/>
      <c r="N31" s="208"/>
      <c r="O31" s="208"/>
      <c r="P31" s="208"/>
      <c r="Q31" s="208"/>
      <c r="R31" s="208"/>
    </row>
    <row r="32" spans="2:18" s="67" customFormat="1" ht="18" customHeight="1">
      <c r="B32" s="1968" t="s">
        <v>129</v>
      </c>
      <c r="C32" s="186" t="s">
        <v>120</v>
      </c>
      <c r="D32" s="214">
        <f>'８月'!F43</f>
        <v>0.5</v>
      </c>
      <c r="E32" s="215">
        <f>'８月'!G43</f>
        <v>0.5</v>
      </c>
      <c r="F32" s="215">
        <f>'８月'!H43</f>
        <v>0.5</v>
      </c>
      <c r="G32" s="215">
        <f>'８月'!I43</f>
        <v>0.5</v>
      </c>
      <c r="H32" s="215">
        <f>'８月'!J43</f>
        <v>0.5</v>
      </c>
      <c r="I32" s="216">
        <f>'８月'!K43</f>
        <v>0.5</v>
      </c>
      <c r="J32" s="208"/>
      <c r="K32" s="208"/>
      <c r="L32" s="208"/>
      <c r="M32" s="208"/>
      <c r="N32" s="208"/>
      <c r="O32" s="208"/>
      <c r="P32" s="208"/>
      <c r="Q32" s="208"/>
      <c r="R32" s="208"/>
    </row>
    <row r="33" spans="2:18" s="67" customFormat="1" ht="18" customHeight="1">
      <c r="B33" s="1969"/>
      <c r="C33" s="217" t="s">
        <v>121</v>
      </c>
      <c r="D33" s="218">
        <f>'９月'!F42</f>
        <v>1.5</v>
      </c>
      <c r="E33" s="219">
        <f>'９月'!G42</f>
        <v>0.5</v>
      </c>
      <c r="F33" s="219">
        <f>'９月'!H42</f>
        <v>0.5</v>
      </c>
      <c r="G33" s="219">
        <f>'９月'!I42</f>
        <v>1.5</v>
      </c>
      <c r="H33" s="219">
        <f>'９月'!J42</f>
        <v>2.5</v>
      </c>
      <c r="I33" s="220">
        <f>'９月'!K42</f>
        <v>14.5</v>
      </c>
      <c r="J33" s="208"/>
      <c r="K33" s="208"/>
      <c r="L33" s="208"/>
      <c r="M33" s="208"/>
      <c r="N33" s="208"/>
      <c r="O33" s="208"/>
      <c r="P33" s="208"/>
      <c r="Q33" s="208"/>
      <c r="R33" s="208"/>
    </row>
    <row r="34" spans="2:18" s="67" customFormat="1" ht="18" customHeight="1">
      <c r="B34" s="1969"/>
      <c r="C34" s="217" t="s">
        <v>122</v>
      </c>
      <c r="D34" s="218">
        <f>'１０月'!F43</f>
        <v>10</v>
      </c>
      <c r="E34" s="219">
        <f>'１０月'!G43</f>
        <v>10</v>
      </c>
      <c r="F34" s="219">
        <f>'１０月'!H43</f>
        <v>10</v>
      </c>
      <c r="G34" s="219">
        <f>'１０月'!I43</f>
        <v>11</v>
      </c>
      <c r="H34" s="219">
        <f>'１０月'!J43</f>
        <v>11</v>
      </c>
      <c r="I34" s="220">
        <f>'１０月'!K43</f>
        <v>11</v>
      </c>
      <c r="J34" s="208"/>
      <c r="K34" s="208"/>
      <c r="L34" s="208"/>
      <c r="M34" s="208"/>
      <c r="N34" s="208"/>
      <c r="O34" s="208"/>
      <c r="P34" s="208"/>
      <c r="Q34" s="208"/>
      <c r="R34" s="208"/>
    </row>
    <row r="35" spans="2:18" s="67" customFormat="1" ht="18" customHeight="1">
      <c r="B35" s="1969"/>
      <c r="C35" s="217" t="s">
        <v>123</v>
      </c>
      <c r="D35" s="218">
        <f>'１１月'!F42</f>
        <v>4</v>
      </c>
      <c r="E35" s="219">
        <f>'１１月'!G42</f>
        <v>4</v>
      </c>
      <c r="F35" s="219">
        <f>'１１月'!H42</f>
        <v>2</v>
      </c>
      <c r="G35" s="219">
        <f>'１１月'!I42</f>
        <v>2</v>
      </c>
      <c r="H35" s="219">
        <f>'１１月'!J42</f>
        <v>2</v>
      </c>
      <c r="I35" s="220">
        <f>'１１月'!K42</f>
        <v>2</v>
      </c>
      <c r="J35" s="208"/>
      <c r="K35" s="208"/>
      <c r="L35" s="208"/>
      <c r="M35" s="208"/>
      <c r="N35" s="208"/>
      <c r="O35" s="208"/>
      <c r="P35" s="208"/>
      <c r="Q35" s="208"/>
      <c r="R35" s="208"/>
    </row>
    <row r="36" spans="2:18" s="67" customFormat="1" ht="18" customHeight="1">
      <c r="B36" s="1972"/>
      <c r="C36" s="221" t="s">
        <v>124</v>
      </c>
      <c r="D36" s="222">
        <f>'１２月'!F43</f>
        <v>0.5</v>
      </c>
      <c r="E36" s="223">
        <f>'１２月'!G43</f>
        <v>0.5</v>
      </c>
      <c r="F36" s="223">
        <f>'１２月'!H43</f>
        <v>0.5</v>
      </c>
      <c r="G36" s="223">
        <f>'１２月'!I43</f>
        <v>0.5</v>
      </c>
      <c r="H36" s="223">
        <f>'１２月'!J43</f>
        <v>0.5</v>
      </c>
      <c r="I36" s="224">
        <f>'１２月'!K43</f>
        <v>0.5</v>
      </c>
      <c r="J36" s="208"/>
      <c r="K36" s="208"/>
      <c r="L36" s="208"/>
      <c r="M36" s="208"/>
      <c r="N36" s="208"/>
      <c r="O36" s="208"/>
      <c r="P36" s="208"/>
      <c r="Q36" s="208"/>
      <c r="R36" s="208"/>
    </row>
    <row r="37" spans="2:18" s="67" customFormat="1" ht="18" customHeight="1">
      <c r="B37" s="1968" t="s">
        <v>130</v>
      </c>
      <c r="C37" s="186" t="s">
        <v>125</v>
      </c>
      <c r="D37" s="214">
        <f>'１月'!F43</f>
        <v>1.5</v>
      </c>
      <c r="E37" s="215">
        <f>'１月'!G43</f>
        <v>1.5</v>
      </c>
      <c r="F37" s="215">
        <f>'１月'!H43</f>
        <v>1.5</v>
      </c>
      <c r="G37" s="215">
        <f>'１月'!I43</f>
        <v>1.5</v>
      </c>
      <c r="H37" s="215">
        <f>'１月'!J43</f>
        <v>1.5</v>
      </c>
      <c r="I37" s="216">
        <f>'１月'!K43</f>
        <v>1.5</v>
      </c>
      <c r="J37" s="208"/>
      <c r="K37" s="208"/>
      <c r="L37" s="208"/>
      <c r="M37" s="208"/>
      <c r="N37" s="208"/>
      <c r="O37" s="208"/>
      <c r="P37" s="208"/>
      <c r="Q37" s="208"/>
      <c r="R37" s="208"/>
    </row>
    <row r="38" spans="2:18" s="67" customFormat="1" ht="18" customHeight="1">
      <c r="B38" s="1969"/>
      <c r="C38" s="217" t="s">
        <v>126</v>
      </c>
      <c r="D38" s="218">
        <f>'２月'!F42</f>
        <v>0.5</v>
      </c>
      <c r="E38" s="219">
        <f>'２月'!G42</f>
        <v>0.5</v>
      </c>
      <c r="F38" s="219">
        <f>'２月'!H42</f>
        <v>0.5</v>
      </c>
      <c r="G38" s="219">
        <f>'２月'!I42</f>
        <v>0.5</v>
      </c>
      <c r="H38" s="219">
        <f>'２月'!J42</f>
        <v>0.5</v>
      </c>
      <c r="I38" s="220">
        <f>'２月'!K42</f>
        <v>2.5</v>
      </c>
      <c r="J38" s="208"/>
      <c r="K38" s="208"/>
      <c r="L38" s="208"/>
      <c r="M38" s="208"/>
      <c r="N38" s="208"/>
      <c r="O38" s="208"/>
      <c r="P38" s="208"/>
      <c r="Q38" s="208"/>
      <c r="R38" s="208"/>
    </row>
    <row r="39" spans="2:18" s="67" customFormat="1" ht="18" customHeight="1" thickBot="1">
      <c r="B39" s="1920"/>
      <c r="C39" s="133" t="s">
        <v>127</v>
      </c>
      <c r="D39" s="225">
        <f>'３月'!F43</f>
        <v>8</v>
      </c>
      <c r="E39" s="226">
        <f>'３月'!G43</f>
        <v>8</v>
      </c>
      <c r="F39" s="226">
        <f>'３月'!H43</f>
        <v>8</v>
      </c>
      <c r="G39" s="226">
        <f>'３月'!I43</f>
        <v>11</v>
      </c>
      <c r="H39" s="226">
        <f>'３月'!J43</f>
        <v>11</v>
      </c>
      <c r="I39" s="227">
        <f>'３月'!K43</f>
        <v>9</v>
      </c>
      <c r="J39" s="208"/>
      <c r="K39" s="208"/>
      <c r="L39" s="208"/>
      <c r="M39" s="208"/>
      <c r="N39" s="208"/>
      <c r="O39" s="208"/>
      <c r="P39" s="208"/>
      <c r="Q39" s="208"/>
      <c r="R39" s="208"/>
    </row>
    <row r="40" spans="2:18" s="67" customFormat="1" ht="18" customHeight="1" thickTop="1">
      <c r="B40" s="1964" t="s">
        <v>77</v>
      </c>
      <c r="C40" s="1965"/>
      <c r="D40" s="228">
        <f>'７月'!M43</f>
        <v>25.5</v>
      </c>
      <c r="E40" s="229">
        <f>'７月'!N43</f>
        <v>24.5</v>
      </c>
      <c r="F40" s="229">
        <f>'７月'!O43</f>
        <v>24.5</v>
      </c>
      <c r="G40" s="229">
        <f>'７月'!P43</f>
        <v>25.5</v>
      </c>
      <c r="H40" s="229">
        <f>'７月'!Q43</f>
        <v>32.5</v>
      </c>
      <c r="I40" s="230">
        <f>'７月'!R43</f>
        <v>30.5</v>
      </c>
      <c r="J40" s="208"/>
      <c r="K40" s="208"/>
      <c r="L40" s="208"/>
      <c r="M40" s="208"/>
      <c r="N40" s="208"/>
      <c r="O40" s="208"/>
      <c r="P40" s="208"/>
      <c r="Q40" s="208"/>
      <c r="R40" s="208"/>
    </row>
    <row r="41" spans="2:18" s="67" customFormat="1" ht="18" customHeight="1">
      <c r="B41" s="1964" t="s">
        <v>78</v>
      </c>
      <c r="C41" s="1965"/>
      <c r="D41" s="228">
        <f>'１２月'!M43</f>
        <v>16.5</v>
      </c>
      <c r="E41" s="229">
        <f>'１２月'!N43</f>
        <v>15.5</v>
      </c>
      <c r="F41" s="229">
        <f>'１２月'!O43</f>
        <v>13.5</v>
      </c>
      <c r="G41" s="229">
        <f>'１２月'!P43</f>
        <v>15.5</v>
      </c>
      <c r="H41" s="229">
        <f>'１２月'!Q43</f>
        <v>16.5</v>
      </c>
      <c r="I41" s="230">
        <f>'１２月'!R43</f>
        <v>28.5</v>
      </c>
      <c r="J41" s="208"/>
      <c r="K41" s="208"/>
      <c r="L41" s="208"/>
      <c r="M41" s="208"/>
      <c r="N41" s="208"/>
      <c r="O41" s="208"/>
      <c r="P41" s="208"/>
      <c r="Q41" s="208"/>
      <c r="R41" s="208"/>
    </row>
    <row r="42" spans="2:18" s="67" customFormat="1" ht="18" customHeight="1" thickBot="1">
      <c r="B42" s="1966" t="s">
        <v>79</v>
      </c>
      <c r="C42" s="1967"/>
      <c r="D42" s="231">
        <f>'３月'!M43</f>
        <v>10</v>
      </c>
      <c r="E42" s="232">
        <f>'３月'!N43</f>
        <v>10</v>
      </c>
      <c r="F42" s="232">
        <f>'３月'!O43</f>
        <v>10</v>
      </c>
      <c r="G42" s="232">
        <f>'３月'!P43</f>
        <v>13</v>
      </c>
      <c r="H42" s="232">
        <f>'３月'!Q43</f>
        <v>13</v>
      </c>
      <c r="I42" s="233">
        <f>'３月'!R43</f>
        <v>13</v>
      </c>
      <c r="J42" s="208"/>
      <c r="K42" s="208"/>
      <c r="L42" s="208"/>
      <c r="M42" s="208"/>
      <c r="N42" s="208"/>
      <c r="O42" s="208"/>
      <c r="P42" s="208"/>
      <c r="Q42" s="208"/>
      <c r="R42" s="208"/>
    </row>
    <row r="43" spans="2:18" s="67" customFormat="1" ht="18" customHeight="1" thickTop="1">
      <c r="B43" s="1961" t="s">
        <v>80</v>
      </c>
      <c r="C43" s="1962"/>
      <c r="D43" s="234">
        <f>'３月'!T43</f>
        <v>52</v>
      </c>
      <c r="E43" s="235">
        <f>'３月'!U43</f>
        <v>50</v>
      </c>
      <c r="F43" s="235">
        <f>'３月'!V43</f>
        <v>48</v>
      </c>
      <c r="G43" s="235">
        <f>'３月'!W43</f>
        <v>54</v>
      </c>
      <c r="H43" s="235">
        <f>'３月'!X43</f>
        <v>62</v>
      </c>
      <c r="I43" s="236">
        <f>'３月'!Y43</f>
        <v>72</v>
      </c>
      <c r="J43" s="208"/>
      <c r="K43" s="208"/>
      <c r="L43" s="208"/>
      <c r="M43" s="208"/>
      <c r="N43" s="208"/>
      <c r="O43" s="208"/>
      <c r="P43" s="208"/>
      <c r="Q43" s="208"/>
      <c r="R43" s="208"/>
    </row>
    <row r="47" spans="2:18">
      <c r="I47" s="1313"/>
      <c r="J47" s="1313"/>
      <c r="K47" s="1313"/>
    </row>
  </sheetData>
  <mergeCells count="26">
    <mergeCell ref="I47:K47"/>
    <mergeCell ref="K20:L20"/>
    <mergeCell ref="K21:L21"/>
    <mergeCell ref="B7:B10"/>
    <mergeCell ref="B11:B15"/>
    <mergeCell ref="K7:K10"/>
    <mergeCell ref="K11:K15"/>
    <mergeCell ref="K16:K18"/>
    <mergeCell ref="K19:L19"/>
    <mergeCell ref="B28:B31"/>
    <mergeCell ref="B32:B36"/>
    <mergeCell ref="B16:B18"/>
    <mergeCell ref="B20:C20"/>
    <mergeCell ref="B19:C19"/>
    <mergeCell ref="B25:I25"/>
    <mergeCell ref="B21:C21"/>
    <mergeCell ref="B43:C43"/>
    <mergeCell ref="K22:L22"/>
    <mergeCell ref="B22:C22"/>
    <mergeCell ref="B2:R2"/>
    <mergeCell ref="B41:C41"/>
    <mergeCell ref="B42:C42"/>
    <mergeCell ref="B37:B39"/>
    <mergeCell ref="B40:C40"/>
    <mergeCell ref="B4:I4"/>
    <mergeCell ref="K4:R4"/>
  </mergeCells>
  <phoneticPr fontId="2"/>
  <pageMargins left="0.78740157480314965" right="0.78740157480314965" top="0.78740157480314965" bottom="0.59055118110236227" header="0" footer="0.51181102362204722"/>
  <pageSetup paperSize="9" orientation="portrait" r:id="rId1"/>
  <headerFooter alignWithMargins="0">
    <oddFooter>&amp;C-教務17-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9"/>
  <sheetViews>
    <sheetView view="pageBreakPreview" zoomScaleNormal="100" zoomScaleSheetLayoutView="100" workbookViewId="0">
      <selection activeCell="P36" sqref="P36"/>
    </sheetView>
  </sheetViews>
  <sheetFormatPr defaultColWidth="8.88671875" defaultRowHeight="13.2"/>
  <cols>
    <col min="1" max="1" width="1.6640625" style="1154" customWidth="1"/>
    <col min="2" max="3" width="4.6640625" style="1154" customWidth="1"/>
    <col min="4" max="4" width="5.6640625" style="1154" customWidth="1"/>
    <col min="5" max="5" width="17.6640625" style="1154" customWidth="1"/>
    <col min="6" max="6" width="8.6640625" style="1154" customWidth="1"/>
    <col min="7" max="12" width="7.109375" style="1154" customWidth="1"/>
    <col min="13" max="16384" width="8.88671875" style="1154"/>
  </cols>
  <sheetData>
    <row r="2" spans="2:13" s="210" customFormat="1" ht="17.100000000000001" customHeight="1">
      <c r="B2" s="1914" t="s">
        <v>134</v>
      </c>
      <c r="C2" s="1914"/>
      <c r="D2" s="1914"/>
      <c r="E2" s="1914"/>
      <c r="F2" s="209"/>
      <c r="G2" s="209"/>
      <c r="H2" s="209"/>
      <c r="I2" s="209"/>
      <c r="J2" s="209"/>
      <c r="K2" s="209"/>
      <c r="L2" s="209"/>
    </row>
    <row r="3" spans="2:13" s="210" customFormat="1" ht="17.100000000000001" customHeight="1">
      <c r="B3" s="1156"/>
      <c r="C3" s="1156"/>
      <c r="D3" s="1156"/>
      <c r="E3" s="1156"/>
      <c r="F3" s="209"/>
      <c r="G3" s="209"/>
      <c r="H3" s="209"/>
      <c r="I3" s="209"/>
      <c r="J3" s="209"/>
      <c r="K3" s="209"/>
      <c r="L3" s="209"/>
    </row>
    <row r="4" spans="2:13" ht="18.899999999999999" customHeight="1">
      <c r="B4" s="1919" t="s">
        <v>58</v>
      </c>
      <c r="C4" s="1921" t="s">
        <v>63</v>
      </c>
      <c r="D4" s="1923" t="s">
        <v>90</v>
      </c>
      <c r="E4" s="1919" t="s">
        <v>91</v>
      </c>
      <c r="F4" s="1923" t="s">
        <v>92</v>
      </c>
      <c r="G4" s="1919" t="s">
        <v>103</v>
      </c>
      <c r="H4" s="1921"/>
      <c r="I4" s="1921"/>
      <c r="J4" s="1921"/>
      <c r="K4" s="1921"/>
      <c r="L4" s="1923"/>
    </row>
    <row r="5" spans="2:13" ht="18.899999999999999" customHeight="1" thickBot="1">
      <c r="B5" s="1920"/>
      <c r="C5" s="1922"/>
      <c r="D5" s="1924"/>
      <c r="E5" s="1920"/>
      <c r="F5" s="1924"/>
      <c r="G5" s="131" t="s">
        <v>8</v>
      </c>
      <c r="H5" s="132" t="s">
        <v>9</v>
      </c>
      <c r="I5" s="132" t="s">
        <v>10</v>
      </c>
      <c r="J5" s="132" t="s">
        <v>11</v>
      </c>
      <c r="K5" s="132" t="s">
        <v>12</v>
      </c>
      <c r="L5" s="133" t="s">
        <v>13</v>
      </c>
    </row>
    <row r="6" spans="2:13" ht="15" customHeight="1" thickTop="1">
      <c r="B6" s="1925" t="s">
        <v>340</v>
      </c>
      <c r="C6" s="134" t="s">
        <v>67</v>
      </c>
      <c r="D6" s="135" t="s">
        <v>328</v>
      </c>
      <c r="E6" s="421" t="s">
        <v>261</v>
      </c>
      <c r="F6" s="422" t="s">
        <v>96</v>
      </c>
      <c r="G6" s="136">
        <v>0</v>
      </c>
      <c r="H6" s="137">
        <v>1</v>
      </c>
      <c r="I6" s="137">
        <v>1</v>
      </c>
      <c r="J6" s="137">
        <v>1</v>
      </c>
      <c r="K6" s="137">
        <v>1</v>
      </c>
      <c r="L6" s="138">
        <v>1</v>
      </c>
    </row>
    <row r="7" spans="2:13" ht="15" customHeight="1">
      <c r="B7" s="1926"/>
      <c r="C7" s="139" t="s">
        <v>67</v>
      </c>
      <c r="D7" s="140" t="s">
        <v>328</v>
      </c>
      <c r="E7" s="423" t="s">
        <v>94</v>
      </c>
      <c r="F7" s="424" t="s">
        <v>96</v>
      </c>
      <c r="G7" s="142">
        <v>1</v>
      </c>
      <c r="H7" s="143">
        <v>0</v>
      </c>
      <c r="I7" s="143">
        <v>0</v>
      </c>
      <c r="J7" s="143">
        <v>0</v>
      </c>
      <c r="K7" s="143">
        <v>0</v>
      </c>
      <c r="L7" s="144">
        <v>0</v>
      </c>
    </row>
    <row r="8" spans="2:13" ht="15" customHeight="1">
      <c r="B8" s="1926"/>
      <c r="C8" s="139" t="s">
        <v>67</v>
      </c>
      <c r="D8" s="140" t="s">
        <v>108</v>
      </c>
      <c r="E8" s="423" t="s">
        <v>628</v>
      </c>
      <c r="F8" s="424" t="s">
        <v>283</v>
      </c>
      <c r="G8" s="142">
        <v>0.5</v>
      </c>
      <c r="H8" s="143">
        <v>0.5</v>
      </c>
      <c r="I8" s="143">
        <v>0.5</v>
      </c>
      <c r="J8" s="143">
        <v>0.5</v>
      </c>
      <c r="K8" s="143">
        <v>0.5</v>
      </c>
      <c r="L8" s="144">
        <v>0.5</v>
      </c>
    </row>
    <row r="9" spans="2:13" ht="15" customHeight="1">
      <c r="B9" s="1926"/>
      <c r="C9" s="139" t="s">
        <v>67</v>
      </c>
      <c r="D9" s="140" t="s">
        <v>629</v>
      </c>
      <c r="E9" s="423" t="s">
        <v>245</v>
      </c>
      <c r="F9" s="424" t="s">
        <v>283</v>
      </c>
      <c r="G9" s="142">
        <v>0.5</v>
      </c>
      <c r="H9" s="143">
        <v>0.5</v>
      </c>
      <c r="I9" s="143">
        <v>0.5</v>
      </c>
      <c r="J9" s="143">
        <v>0.5</v>
      </c>
      <c r="K9" s="143">
        <v>0.5</v>
      </c>
      <c r="L9" s="144">
        <v>0.5</v>
      </c>
    </row>
    <row r="10" spans="2:13" ht="15" customHeight="1">
      <c r="B10" s="1926"/>
      <c r="C10" s="139" t="s">
        <v>67</v>
      </c>
      <c r="D10" s="140" t="s">
        <v>678</v>
      </c>
      <c r="E10" s="206" t="s">
        <v>248</v>
      </c>
      <c r="F10" s="424" t="s">
        <v>283</v>
      </c>
      <c r="G10" s="142">
        <v>1</v>
      </c>
      <c r="H10" s="143">
        <v>1</v>
      </c>
      <c r="I10" s="143">
        <v>1</v>
      </c>
      <c r="J10" s="143">
        <v>1</v>
      </c>
      <c r="K10" s="143">
        <v>1</v>
      </c>
      <c r="L10" s="144">
        <v>1</v>
      </c>
    </row>
    <row r="11" spans="2:13" ht="15" customHeight="1">
      <c r="B11" s="1926"/>
      <c r="C11" s="139" t="s">
        <v>67</v>
      </c>
      <c r="D11" s="140" t="s">
        <v>326</v>
      </c>
      <c r="E11" s="423" t="s">
        <v>246</v>
      </c>
      <c r="F11" s="424" t="s">
        <v>283</v>
      </c>
      <c r="G11" s="142">
        <v>0.5</v>
      </c>
      <c r="H11" s="143">
        <v>0.5</v>
      </c>
      <c r="I11" s="143">
        <v>0.5</v>
      </c>
      <c r="J11" s="143">
        <v>0.5</v>
      </c>
      <c r="K11" s="143">
        <v>0.5</v>
      </c>
      <c r="L11" s="144">
        <v>0.5</v>
      </c>
    </row>
    <row r="12" spans="2:13" ht="15" customHeight="1">
      <c r="B12" s="1926"/>
      <c r="C12" s="1178" t="s">
        <v>339</v>
      </c>
      <c r="D12" s="1179" t="s">
        <v>328</v>
      </c>
      <c r="E12" s="1180" t="s">
        <v>301</v>
      </c>
      <c r="F12" s="1181" t="s">
        <v>283</v>
      </c>
      <c r="G12" s="142">
        <v>1</v>
      </c>
      <c r="H12" s="143">
        <v>0</v>
      </c>
      <c r="I12" s="143">
        <v>0</v>
      </c>
      <c r="J12" s="143">
        <v>0</v>
      </c>
      <c r="K12" s="143">
        <v>0</v>
      </c>
      <c r="L12" s="144">
        <v>0</v>
      </c>
    </row>
    <row r="13" spans="2:13" ht="15" customHeight="1">
      <c r="B13" s="1926"/>
      <c r="C13" s="139" t="s">
        <v>68</v>
      </c>
      <c r="D13" s="140" t="s">
        <v>631</v>
      </c>
      <c r="E13" s="423" t="s">
        <v>247</v>
      </c>
      <c r="F13" s="424" t="s">
        <v>284</v>
      </c>
      <c r="G13" s="142">
        <v>1</v>
      </c>
      <c r="H13" s="143">
        <v>1</v>
      </c>
      <c r="I13" s="143">
        <v>1</v>
      </c>
      <c r="J13" s="143">
        <v>1</v>
      </c>
      <c r="K13" s="143">
        <v>1</v>
      </c>
      <c r="L13" s="144">
        <v>1</v>
      </c>
      <c r="M13" s="590"/>
    </row>
    <row r="14" spans="2:13" ht="15" customHeight="1">
      <c r="B14" s="1926"/>
      <c r="C14" s="139" t="s">
        <v>68</v>
      </c>
      <c r="D14" s="140" t="s">
        <v>363</v>
      </c>
      <c r="E14" s="423" t="s">
        <v>172</v>
      </c>
      <c r="F14" s="424" t="s">
        <v>283</v>
      </c>
      <c r="G14" s="142">
        <v>0.5</v>
      </c>
      <c r="H14" s="143">
        <v>0.5</v>
      </c>
      <c r="I14" s="143">
        <v>0.5</v>
      </c>
      <c r="J14" s="143">
        <v>0.5</v>
      </c>
      <c r="K14" s="143">
        <v>0.5</v>
      </c>
      <c r="L14" s="144">
        <v>0.5</v>
      </c>
    </row>
    <row r="15" spans="2:13" ht="15" customHeight="1">
      <c r="B15" s="1926"/>
      <c r="C15" s="139" t="s">
        <v>221</v>
      </c>
      <c r="D15" s="140" t="s">
        <v>685</v>
      </c>
      <c r="E15" s="423" t="s">
        <v>281</v>
      </c>
      <c r="F15" s="424" t="s">
        <v>283</v>
      </c>
      <c r="G15" s="142">
        <v>5</v>
      </c>
      <c r="H15" s="143">
        <v>5</v>
      </c>
      <c r="I15" s="143">
        <v>5</v>
      </c>
      <c r="J15" s="143">
        <v>5</v>
      </c>
      <c r="K15" s="143">
        <v>5</v>
      </c>
      <c r="L15" s="144">
        <v>5</v>
      </c>
    </row>
    <row r="16" spans="2:13" ht="15" customHeight="1">
      <c r="B16" s="1926"/>
      <c r="C16" s="139" t="s">
        <v>221</v>
      </c>
      <c r="D16" s="140" t="s">
        <v>67</v>
      </c>
      <c r="E16" s="423" t="s">
        <v>61</v>
      </c>
      <c r="F16" s="424" t="s">
        <v>283</v>
      </c>
      <c r="G16" s="142">
        <v>4</v>
      </c>
      <c r="H16" s="143">
        <v>4</v>
      </c>
      <c r="I16" s="143">
        <v>4</v>
      </c>
      <c r="J16" s="143">
        <v>4</v>
      </c>
      <c r="K16" s="143">
        <v>4</v>
      </c>
      <c r="L16" s="144">
        <v>4</v>
      </c>
    </row>
    <row r="17" spans="2:12" ht="15" customHeight="1">
      <c r="B17" s="1926"/>
      <c r="C17" s="139" t="s">
        <v>221</v>
      </c>
      <c r="D17" s="140" t="s">
        <v>69</v>
      </c>
      <c r="E17" s="423" t="s">
        <v>56</v>
      </c>
      <c r="F17" s="424" t="s">
        <v>283</v>
      </c>
      <c r="G17" s="142">
        <v>5</v>
      </c>
      <c r="H17" s="143">
        <v>5</v>
      </c>
      <c r="I17" s="143">
        <v>5</v>
      </c>
      <c r="J17" s="143">
        <v>5</v>
      </c>
      <c r="K17" s="143">
        <v>5</v>
      </c>
      <c r="L17" s="144">
        <v>5</v>
      </c>
    </row>
    <row r="18" spans="2:12" ht="15" customHeight="1">
      <c r="B18" s="1926"/>
      <c r="C18" s="139" t="s">
        <v>221</v>
      </c>
      <c r="D18" s="140" t="s">
        <v>108</v>
      </c>
      <c r="E18" s="423" t="s">
        <v>282</v>
      </c>
      <c r="F18" s="424" t="s">
        <v>283</v>
      </c>
      <c r="G18" s="142">
        <v>0</v>
      </c>
      <c r="H18" s="143">
        <v>0</v>
      </c>
      <c r="I18" s="143">
        <v>0</v>
      </c>
      <c r="J18" s="143">
        <v>1</v>
      </c>
      <c r="K18" s="143">
        <v>1</v>
      </c>
      <c r="L18" s="144">
        <v>1</v>
      </c>
    </row>
    <row r="19" spans="2:12" ht="15" customHeight="1">
      <c r="B19" s="1926"/>
      <c r="C19" s="139" t="s">
        <v>328</v>
      </c>
      <c r="D19" s="140" t="s">
        <v>684</v>
      </c>
      <c r="E19" s="423" t="s">
        <v>249</v>
      </c>
      <c r="F19" s="424" t="s">
        <v>285</v>
      </c>
      <c r="G19" s="142">
        <v>0</v>
      </c>
      <c r="H19" s="143">
        <v>0</v>
      </c>
      <c r="I19" s="143">
        <v>0</v>
      </c>
      <c r="J19" s="143">
        <v>0</v>
      </c>
      <c r="K19" s="143">
        <v>12</v>
      </c>
      <c r="L19" s="144">
        <v>0</v>
      </c>
    </row>
    <row r="20" spans="2:12" ht="15" customHeight="1">
      <c r="B20" s="1926"/>
      <c r="C20" s="139" t="s">
        <v>69</v>
      </c>
      <c r="D20" s="140" t="s">
        <v>75</v>
      </c>
      <c r="E20" s="423" t="s">
        <v>250</v>
      </c>
      <c r="F20" s="424" t="s">
        <v>285</v>
      </c>
      <c r="G20" s="142">
        <v>5</v>
      </c>
      <c r="H20" s="143">
        <v>5</v>
      </c>
      <c r="I20" s="143">
        <v>5</v>
      </c>
      <c r="J20" s="143">
        <v>5</v>
      </c>
      <c r="K20" s="143">
        <v>0</v>
      </c>
      <c r="L20" s="144">
        <v>0</v>
      </c>
    </row>
    <row r="21" spans="2:12" ht="15" customHeight="1">
      <c r="B21" s="1926"/>
      <c r="C21" s="139" t="s">
        <v>69</v>
      </c>
      <c r="D21" s="140" t="s">
        <v>365</v>
      </c>
      <c r="E21" s="423" t="s">
        <v>258</v>
      </c>
      <c r="F21" s="424" t="s">
        <v>96</v>
      </c>
      <c r="G21" s="142">
        <v>0</v>
      </c>
      <c r="H21" s="143">
        <v>0</v>
      </c>
      <c r="I21" s="143">
        <v>0</v>
      </c>
      <c r="J21" s="143">
        <v>0</v>
      </c>
      <c r="K21" s="143">
        <v>0</v>
      </c>
      <c r="L21" s="144">
        <v>2</v>
      </c>
    </row>
    <row r="22" spans="2:12" ht="15" customHeight="1">
      <c r="B22" s="1926"/>
      <c r="C22" s="187" t="s">
        <v>69</v>
      </c>
      <c r="D22" s="188" t="s">
        <v>327</v>
      </c>
      <c r="E22" s="425" t="s">
        <v>251</v>
      </c>
      <c r="F22" s="426" t="s">
        <v>96</v>
      </c>
      <c r="G22" s="189">
        <v>0.5</v>
      </c>
      <c r="H22" s="190">
        <v>0.5</v>
      </c>
      <c r="I22" s="190">
        <v>0.5</v>
      </c>
      <c r="J22" s="190">
        <v>0.5</v>
      </c>
      <c r="K22" s="190">
        <v>0.5</v>
      </c>
      <c r="L22" s="191">
        <v>0.5</v>
      </c>
    </row>
    <row r="23" spans="2:12" ht="15" customHeight="1">
      <c r="B23" s="1926"/>
      <c r="C23" s="139"/>
      <c r="D23" s="140"/>
      <c r="E23" s="423"/>
      <c r="F23" s="424"/>
      <c r="G23" s="142"/>
      <c r="H23" s="143"/>
      <c r="I23" s="143"/>
      <c r="J23" s="143"/>
      <c r="K23" s="143"/>
      <c r="L23" s="144"/>
    </row>
    <row r="24" spans="2:12" ht="15" customHeight="1">
      <c r="B24" s="1927"/>
      <c r="C24" s="187"/>
      <c r="D24" s="188"/>
      <c r="E24" s="425"/>
      <c r="F24" s="426"/>
      <c r="G24" s="189"/>
      <c r="H24" s="190"/>
      <c r="I24" s="190"/>
      <c r="J24" s="190"/>
      <c r="K24" s="190"/>
      <c r="L24" s="191"/>
    </row>
    <row r="25" spans="2:12" ht="15" customHeight="1">
      <c r="B25" s="1928" t="s">
        <v>75</v>
      </c>
      <c r="C25" s="145" t="s">
        <v>70</v>
      </c>
      <c r="D25" s="146" t="s">
        <v>633</v>
      </c>
      <c r="E25" s="427" t="s">
        <v>93</v>
      </c>
      <c r="F25" s="428" t="s">
        <v>96</v>
      </c>
      <c r="G25" s="148">
        <v>0.5</v>
      </c>
      <c r="H25" s="149">
        <v>0.5</v>
      </c>
      <c r="I25" s="149">
        <v>0.5</v>
      </c>
      <c r="J25" s="149">
        <v>0.5</v>
      </c>
      <c r="K25" s="149">
        <v>0.5</v>
      </c>
      <c r="L25" s="150">
        <v>0.5</v>
      </c>
    </row>
    <row r="26" spans="2:12" ht="15" customHeight="1">
      <c r="B26" s="1926"/>
      <c r="C26" s="134" t="s">
        <v>108</v>
      </c>
      <c r="D26" s="135" t="s">
        <v>67</v>
      </c>
      <c r="E26" s="1185" t="s">
        <v>179</v>
      </c>
      <c r="F26" s="424" t="s">
        <v>283</v>
      </c>
      <c r="G26" s="136">
        <v>0.5</v>
      </c>
      <c r="H26" s="137">
        <v>0.5</v>
      </c>
      <c r="I26" s="137">
        <v>0.5</v>
      </c>
      <c r="J26" s="137">
        <v>0.5</v>
      </c>
      <c r="K26" s="137">
        <v>0.5</v>
      </c>
      <c r="L26" s="138">
        <v>0.5</v>
      </c>
    </row>
    <row r="27" spans="2:12" ht="15" customHeight="1">
      <c r="B27" s="1926"/>
      <c r="C27" s="139" t="s">
        <v>108</v>
      </c>
      <c r="D27" s="140" t="s">
        <v>683</v>
      </c>
      <c r="E27" s="434" t="s">
        <v>168</v>
      </c>
      <c r="F27" s="424" t="s">
        <v>286</v>
      </c>
      <c r="G27" s="142">
        <v>0</v>
      </c>
      <c r="H27" s="143">
        <v>0</v>
      </c>
      <c r="I27" s="143">
        <v>0</v>
      </c>
      <c r="J27" s="143">
        <v>0</v>
      </c>
      <c r="K27" s="143">
        <v>0</v>
      </c>
      <c r="L27" s="144">
        <v>12</v>
      </c>
    </row>
    <row r="28" spans="2:12" ht="15" customHeight="1">
      <c r="B28" s="1926"/>
      <c r="C28" s="1178" t="s">
        <v>108</v>
      </c>
      <c r="D28" s="1179" t="s">
        <v>327</v>
      </c>
      <c r="E28" s="1180" t="s">
        <v>311</v>
      </c>
      <c r="F28" s="1181" t="s">
        <v>286</v>
      </c>
      <c r="G28" s="1182">
        <v>0</v>
      </c>
      <c r="H28" s="1183">
        <v>1</v>
      </c>
      <c r="I28" s="1183">
        <v>0</v>
      </c>
      <c r="J28" s="1183">
        <v>0</v>
      </c>
      <c r="K28" s="1183">
        <v>1</v>
      </c>
      <c r="L28" s="1184">
        <v>0</v>
      </c>
    </row>
    <row r="29" spans="2:12" ht="15" customHeight="1">
      <c r="B29" s="1926"/>
      <c r="C29" s="139" t="s">
        <v>108</v>
      </c>
      <c r="D29" s="140" t="s">
        <v>337</v>
      </c>
      <c r="E29" s="431" t="s">
        <v>252</v>
      </c>
      <c r="F29" s="942" t="s">
        <v>285</v>
      </c>
      <c r="G29" s="142">
        <v>0</v>
      </c>
      <c r="H29" s="143">
        <v>0</v>
      </c>
      <c r="I29" s="143">
        <v>0</v>
      </c>
      <c r="J29" s="143">
        <v>0</v>
      </c>
      <c r="K29" s="143">
        <v>2</v>
      </c>
      <c r="L29" s="144">
        <v>2</v>
      </c>
    </row>
    <row r="30" spans="2:12" ht="15" customHeight="1">
      <c r="B30" s="1926"/>
      <c r="C30" s="139" t="s">
        <v>106</v>
      </c>
      <c r="D30" s="140" t="s">
        <v>74</v>
      </c>
      <c r="E30" s="434" t="s">
        <v>321</v>
      </c>
      <c r="F30" s="424" t="s">
        <v>283</v>
      </c>
      <c r="G30" s="142">
        <v>0.5</v>
      </c>
      <c r="H30" s="143">
        <v>0.5</v>
      </c>
      <c r="I30" s="143">
        <v>0.5</v>
      </c>
      <c r="J30" s="143">
        <v>0.5</v>
      </c>
      <c r="K30" s="143">
        <v>0.5</v>
      </c>
      <c r="L30" s="144">
        <v>0.5</v>
      </c>
    </row>
    <row r="31" spans="2:12" ht="15" customHeight="1">
      <c r="B31" s="1926"/>
      <c r="C31" s="139" t="s">
        <v>106</v>
      </c>
      <c r="D31" s="140" t="s">
        <v>682</v>
      </c>
      <c r="E31" s="434" t="s">
        <v>253</v>
      </c>
      <c r="F31" s="424" t="s">
        <v>283</v>
      </c>
      <c r="G31" s="142">
        <v>0.5</v>
      </c>
      <c r="H31" s="143">
        <v>0.5</v>
      </c>
      <c r="I31" s="143">
        <v>0.5</v>
      </c>
      <c r="J31" s="143">
        <v>0.5</v>
      </c>
      <c r="K31" s="143">
        <v>0.5</v>
      </c>
      <c r="L31" s="144">
        <v>0.5</v>
      </c>
    </row>
    <row r="32" spans="2:12" ht="15" customHeight="1">
      <c r="B32" s="1926"/>
      <c r="C32" s="139" t="s">
        <v>106</v>
      </c>
      <c r="D32" s="140" t="s">
        <v>338</v>
      </c>
      <c r="E32" s="423" t="s">
        <v>254</v>
      </c>
      <c r="F32" s="424" t="s">
        <v>286</v>
      </c>
      <c r="G32" s="142">
        <v>5</v>
      </c>
      <c r="H32" s="143">
        <v>5</v>
      </c>
      <c r="I32" s="143">
        <v>5</v>
      </c>
      <c r="J32" s="143">
        <v>5</v>
      </c>
      <c r="K32" s="143">
        <v>5</v>
      </c>
      <c r="L32" s="144">
        <v>5</v>
      </c>
    </row>
    <row r="33" spans="2:12" ht="15" customHeight="1">
      <c r="B33" s="1926"/>
      <c r="C33" s="139" t="s">
        <v>106</v>
      </c>
      <c r="D33" s="140" t="s">
        <v>327</v>
      </c>
      <c r="E33" s="423" t="s">
        <v>55</v>
      </c>
      <c r="F33" s="424" t="s">
        <v>286</v>
      </c>
      <c r="G33" s="142">
        <v>4</v>
      </c>
      <c r="H33" s="143">
        <v>4</v>
      </c>
      <c r="I33" s="143">
        <v>4</v>
      </c>
      <c r="J33" s="143">
        <v>4</v>
      </c>
      <c r="K33" s="143">
        <v>4</v>
      </c>
      <c r="L33" s="144">
        <v>4</v>
      </c>
    </row>
    <row r="34" spans="2:12" ht="15" customHeight="1">
      <c r="B34" s="1926"/>
      <c r="C34" s="139" t="s">
        <v>106</v>
      </c>
      <c r="D34" s="140" t="s">
        <v>364</v>
      </c>
      <c r="E34" s="207" t="s">
        <v>288</v>
      </c>
      <c r="F34" s="424" t="s">
        <v>284</v>
      </c>
      <c r="G34" s="142">
        <v>0</v>
      </c>
      <c r="H34" s="143">
        <v>0</v>
      </c>
      <c r="I34" s="143">
        <v>0</v>
      </c>
      <c r="J34" s="143">
        <v>1</v>
      </c>
      <c r="K34" s="143">
        <v>1</v>
      </c>
      <c r="L34" s="144">
        <v>1</v>
      </c>
    </row>
    <row r="35" spans="2:12" ht="15" customHeight="1">
      <c r="B35" s="1926"/>
      <c r="C35" s="139" t="s">
        <v>212</v>
      </c>
      <c r="D35" s="140" t="s">
        <v>212</v>
      </c>
      <c r="E35" s="423" t="s">
        <v>298</v>
      </c>
      <c r="F35" s="424" t="s">
        <v>286</v>
      </c>
      <c r="G35" s="142">
        <v>2</v>
      </c>
      <c r="H35" s="143">
        <v>2</v>
      </c>
      <c r="I35" s="143">
        <v>0</v>
      </c>
      <c r="J35" s="143">
        <v>0</v>
      </c>
      <c r="K35" s="143">
        <v>0</v>
      </c>
      <c r="L35" s="144">
        <v>0</v>
      </c>
    </row>
    <row r="36" spans="2:12" ht="15" customHeight="1">
      <c r="B36" s="1926"/>
      <c r="C36" s="139" t="s">
        <v>212</v>
      </c>
      <c r="D36" s="140" t="s">
        <v>631</v>
      </c>
      <c r="E36" s="434" t="s">
        <v>176</v>
      </c>
      <c r="F36" s="942" t="s">
        <v>286</v>
      </c>
      <c r="G36" s="142">
        <v>2</v>
      </c>
      <c r="H36" s="143">
        <v>2</v>
      </c>
      <c r="I36" s="143">
        <v>2</v>
      </c>
      <c r="J36" s="143">
        <v>2</v>
      </c>
      <c r="K36" s="143">
        <v>2</v>
      </c>
      <c r="L36" s="144">
        <v>2</v>
      </c>
    </row>
    <row r="37" spans="2:12" ht="15" customHeight="1">
      <c r="B37" s="1927"/>
      <c r="C37" s="187" t="s">
        <v>73</v>
      </c>
      <c r="D37" s="188" t="s">
        <v>337</v>
      </c>
      <c r="E37" s="425" t="s">
        <v>255</v>
      </c>
      <c r="F37" s="426" t="s">
        <v>96</v>
      </c>
      <c r="G37" s="189">
        <v>0.5</v>
      </c>
      <c r="H37" s="190">
        <v>0.5</v>
      </c>
      <c r="I37" s="190">
        <v>0.5</v>
      </c>
      <c r="J37" s="190">
        <v>0.5</v>
      </c>
      <c r="K37" s="190">
        <v>0.5</v>
      </c>
      <c r="L37" s="191">
        <v>0.5</v>
      </c>
    </row>
    <row r="38" spans="2:12" ht="15" customHeight="1">
      <c r="B38" s="1933" t="s">
        <v>76</v>
      </c>
      <c r="C38" s="145" t="s">
        <v>74</v>
      </c>
      <c r="D38" s="146" t="s">
        <v>323</v>
      </c>
      <c r="E38" s="427" t="s">
        <v>256</v>
      </c>
      <c r="F38" s="428" t="s">
        <v>96</v>
      </c>
      <c r="G38" s="148">
        <v>0.5</v>
      </c>
      <c r="H38" s="149">
        <v>0.5</v>
      </c>
      <c r="I38" s="149">
        <v>0.5</v>
      </c>
      <c r="J38" s="149">
        <v>0.5</v>
      </c>
      <c r="K38" s="149">
        <v>0.5</v>
      </c>
      <c r="L38" s="150">
        <v>0.5</v>
      </c>
    </row>
    <row r="39" spans="2:12" ht="15" customHeight="1">
      <c r="B39" s="1934"/>
      <c r="C39" s="139" t="s">
        <v>74</v>
      </c>
      <c r="D39" s="140" t="s">
        <v>681</v>
      </c>
      <c r="E39" s="423" t="s">
        <v>257</v>
      </c>
      <c r="F39" s="424" t="s">
        <v>286</v>
      </c>
      <c r="G39" s="142">
        <v>1</v>
      </c>
      <c r="H39" s="143">
        <v>1</v>
      </c>
      <c r="I39" s="143">
        <v>1</v>
      </c>
      <c r="J39" s="143">
        <v>1</v>
      </c>
      <c r="K39" s="143">
        <v>1</v>
      </c>
      <c r="L39" s="144">
        <v>1</v>
      </c>
    </row>
    <row r="40" spans="2:12" ht="15" customHeight="1">
      <c r="B40" s="1934"/>
      <c r="C40" s="139" t="s">
        <v>75</v>
      </c>
      <c r="D40" s="140" t="s">
        <v>340</v>
      </c>
      <c r="E40" s="434" t="s">
        <v>179</v>
      </c>
      <c r="F40" s="424" t="s">
        <v>283</v>
      </c>
      <c r="G40" s="142">
        <v>0.5</v>
      </c>
      <c r="H40" s="143">
        <v>0.5</v>
      </c>
      <c r="I40" s="143">
        <v>0.5</v>
      </c>
      <c r="J40" s="143">
        <v>0.5</v>
      </c>
      <c r="K40" s="143">
        <v>0.5</v>
      </c>
      <c r="L40" s="144">
        <v>0.5</v>
      </c>
    </row>
    <row r="41" spans="2:12" ht="15" customHeight="1">
      <c r="B41" s="1934"/>
      <c r="C41" s="139" t="s">
        <v>75</v>
      </c>
      <c r="D41" s="140" t="s">
        <v>680</v>
      </c>
      <c r="E41" s="423" t="s">
        <v>258</v>
      </c>
      <c r="F41" s="424" t="s">
        <v>96</v>
      </c>
      <c r="G41" s="142">
        <v>0</v>
      </c>
      <c r="H41" s="143">
        <v>0</v>
      </c>
      <c r="I41" s="143">
        <v>0</v>
      </c>
      <c r="J41" s="143">
        <v>0</v>
      </c>
      <c r="K41" s="143">
        <v>0</v>
      </c>
      <c r="L41" s="144">
        <v>2</v>
      </c>
    </row>
    <row r="42" spans="2:12" ht="15" customHeight="1">
      <c r="B42" s="1934"/>
      <c r="C42" s="139" t="s">
        <v>76</v>
      </c>
      <c r="D42" s="140" t="s">
        <v>670</v>
      </c>
      <c r="E42" s="423" t="s">
        <v>259</v>
      </c>
      <c r="F42" s="424" t="s">
        <v>284</v>
      </c>
      <c r="G42" s="142">
        <v>0</v>
      </c>
      <c r="H42" s="143">
        <v>0</v>
      </c>
      <c r="I42" s="143">
        <v>0</v>
      </c>
      <c r="J42" s="143">
        <v>1</v>
      </c>
      <c r="K42" s="143">
        <v>1</v>
      </c>
      <c r="L42" s="144">
        <v>0</v>
      </c>
    </row>
    <row r="43" spans="2:12" ht="15" customHeight="1">
      <c r="B43" s="1934"/>
      <c r="C43" s="139" t="s">
        <v>76</v>
      </c>
      <c r="D43" s="140" t="s">
        <v>679</v>
      </c>
      <c r="E43" s="207" t="s">
        <v>292</v>
      </c>
      <c r="F43" s="424" t="s">
        <v>96</v>
      </c>
      <c r="G43" s="142">
        <v>2</v>
      </c>
      <c r="H43" s="143">
        <v>2</v>
      </c>
      <c r="I43" s="143">
        <v>2</v>
      </c>
      <c r="J43" s="143">
        <v>2</v>
      </c>
      <c r="K43" s="143">
        <v>2</v>
      </c>
      <c r="L43" s="144">
        <v>2</v>
      </c>
    </row>
    <row r="44" spans="2:12" ht="15" customHeight="1">
      <c r="B44" s="1934"/>
      <c r="C44" s="139" t="s">
        <v>76</v>
      </c>
      <c r="D44" s="140" t="s">
        <v>650</v>
      </c>
      <c r="E44" s="423" t="s">
        <v>260</v>
      </c>
      <c r="F44" s="424" t="s">
        <v>96</v>
      </c>
      <c r="G44" s="142">
        <v>2</v>
      </c>
      <c r="H44" s="143">
        <v>2</v>
      </c>
      <c r="I44" s="143">
        <v>2</v>
      </c>
      <c r="J44" s="143">
        <v>2</v>
      </c>
      <c r="K44" s="143">
        <v>2</v>
      </c>
      <c r="L44" s="144">
        <v>2</v>
      </c>
    </row>
    <row r="45" spans="2:12" ht="15" customHeight="1">
      <c r="B45" s="1935"/>
      <c r="C45" s="192" t="s">
        <v>76</v>
      </c>
      <c r="D45" s="193" t="s">
        <v>365</v>
      </c>
      <c r="E45" s="429" t="s">
        <v>202</v>
      </c>
      <c r="F45" s="430" t="s">
        <v>96</v>
      </c>
      <c r="G45" s="194">
        <v>0</v>
      </c>
      <c r="H45" s="195">
        <v>0</v>
      </c>
      <c r="I45" s="195">
        <v>0</v>
      </c>
      <c r="J45" s="195">
        <v>0</v>
      </c>
      <c r="K45" s="195">
        <v>0</v>
      </c>
      <c r="L45" s="196">
        <v>1</v>
      </c>
    </row>
    <row r="46" spans="2:12" ht="15" customHeight="1">
      <c r="B46" s="1935"/>
      <c r="C46" s="192" t="s">
        <v>76</v>
      </c>
      <c r="D46" s="193" t="s">
        <v>673</v>
      </c>
      <c r="E46" s="429" t="s">
        <v>95</v>
      </c>
      <c r="F46" s="430" t="s">
        <v>96</v>
      </c>
      <c r="G46" s="194">
        <v>3</v>
      </c>
      <c r="H46" s="195">
        <v>3</v>
      </c>
      <c r="I46" s="195">
        <v>3</v>
      </c>
      <c r="J46" s="195">
        <v>3</v>
      </c>
      <c r="K46" s="195">
        <v>3</v>
      </c>
      <c r="L46" s="196">
        <v>3</v>
      </c>
    </row>
    <row r="47" spans="2:12" ht="15" customHeight="1">
      <c r="B47" s="1935"/>
      <c r="C47" s="192" t="s">
        <v>76</v>
      </c>
      <c r="D47" s="193" t="s">
        <v>678</v>
      </c>
      <c r="E47" s="429" t="s">
        <v>287</v>
      </c>
      <c r="F47" s="430" t="s">
        <v>284</v>
      </c>
      <c r="G47" s="194">
        <v>0</v>
      </c>
      <c r="H47" s="195">
        <v>0</v>
      </c>
      <c r="I47" s="195">
        <v>0</v>
      </c>
      <c r="J47" s="195">
        <v>1</v>
      </c>
      <c r="K47" s="195">
        <v>1</v>
      </c>
      <c r="L47" s="196">
        <v>0</v>
      </c>
    </row>
    <row r="48" spans="2:12" ht="15" customHeight="1" thickBot="1">
      <c r="B48" s="1935"/>
      <c r="C48" s="192" t="s">
        <v>76</v>
      </c>
      <c r="D48" s="193" t="s">
        <v>337</v>
      </c>
      <c r="E48" s="429" t="s">
        <v>114</v>
      </c>
      <c r="F48" s="430" t="s">
        <v>96</v>
      </c>
      <c r="G48" s="194">
        <v>1</v>
      </c>
      <c r="H48" s="195">
        <v>1</v>
      </c>
      <c r="I48" s="195">
        <v>1</v>
      </c>
      <c r="J48" s="195">
        <v>1</v>
      </c>
      <c r="K48" s="195">
        <v>1</v>
      </c>
      <c r="L48" s="196">
        <v>0</v>
      </c>
    </row>
    <row r="49" spans="2:12" ht="20.100000000000001" customHeight="1" thickTop="1">
      <c r="B49" s="754" t="s">
        <v>77</v>
      </c>
      <c r="C49" s="755"/>
      <c r="D49" s="756"/>
      <c r="E49" s="1929"/>
      <c r="F49" s="1930"/>
      <c r="G49" s="197">
        <f>'７月'!M43</f>
        <v>25.5</v>
      </c>
      <c r="H49" s="198">
        <f>'７月'!N43</f>
        <v>24.5</v>
      </c>
      <c r="I49" s="198">
        <f>'７月'!O43</f>
        <v>24.5</v>
      </c>
      <c r="J49" s="198">
        <f>'７月'!P43</f>
        <v>25.5</v>
      </c>
      <c r="K49" s="198">
        <f>'７月'!Q43</f>
        <v>32.5</v>
      </c>
      <c r="L49" s="199">
        <f>'７月'!R43</f>
        <v>30.5</v>
      </c>
    </row>
    <row r="50" spans="2:12" ht="20.100000000000001" customHeight="1">
      <c r="B50" s="757" t="s">
        <v>78</v>
      </c>
      <c r="C50" s="758"/>
      <c r="D50" s="759"/>
      <c r="E50" s="1931"/>
      <c r="F50" s="1932"/>
      <c r="G50" s="200">
        <f>'１２月'!M43</f>
        <v>16.5</v>
      </c>
      <c r="H50" s="201">
        <f>'１２月'!N43</f>
        <v>15.5</v>
      </c>
      <c r="I50" s="201">
        <f>'１２月'!O43</f>
        <v>13.5</v>
      </c>
      <c r="J50" s="201">
        <f>'１２月'!P43</f>
        <v>15.5</v>
      </c>
      <c r="K50" s="201">
        <f>'１２月'!Q43</f>
        <v>16.5</v>
      </c>
      <c r="L50" s="202">
        <f>'１２月'!R43</f>
        <v>28.5</v>
      </c>
    </row>
    <row r="51" spans="2:12" ht="20.100000000000001" customHeight="1" thickBot="1">
      <c r="B51" s="748" t="s">
        <v>79</v>
      </c>
      <c r="C51" s="749"/>
      <c r="D51" s="750"/>
      <c r="E51" s="1915"/>
      <c r="F51" s="1916"/>
      <c r="G51" s="203">
        <f>'３月'!M43</f>
        <v>10</v>
      </c>
      <c r="H51" s="204">
        <f>'３月'!N43</f>
        <v>10</v>
      </c>
      <c r="I51" s="204">
        <f>'３月'!O43</f>
        <v>10</v>
      </c>
      <c r="J51" s="204">
        <f>'３月'!P43</f>
        <v>13</v>
      </c>
      <c r="K51" s="204">
        <f>'３月'!Q43</f>
        <v>13</v>
      </c>
      <c r="L51" s="205">
        <f>'３月'!R43</f>
        <v>13</v>
      </c>
    </row>
    <row r="52" spans="2:12" ht="20.100000000000001" customHeight="1" thickTop="1">
      <c r="B52" s="1162" t="s">
        <v>80</v>
      </c>
      <c r="C52" s="752"/>
      <c r="D52" s="753"/>
      <c r="E52" s="1917"/>
      <c r="F52" s="1918"/>
      <c r="G52" s="158">
        <f>'３月'!T43</f>
        <v>52</v>
      </c>
      <c r="H52" s="159">
        <f>'３月'!U43</f>
        <v>50</v>
      </c>
      <c r="I52" s="159">
        <f>'３月'!V43</f>
        <v>48</v>
      </c>
      <c r="J52" s="159">
        <f>'３月'!W43</f>
        <v>54</v>
      </c>
      <c r="K52" s="159">
        <f>'３月'!X43</f>
        <v>62</v>
      </c>
      <c r="L52" s="160">
        <f>'３月'!Y43</f>
        <v>72</v>
      </c>
    </row>
    <row r="53" spans="2:12" ht="14.25" customHeight="1">
      <c r="B53" s="37"/>
      <c r="C53" s="37"/>
      <c r="D53" s="37"/>
    </row>
    <row r="54" spans="2:12">
      <c r="B54" s="37"/>
      <c r="C54" s="37"/>
      <c r="D54" s="37"/>
    </row>
    <row r="55" spans="2:12">
      <c r="B55" s="37"/>
      <c r="C55" s="37"/>
      <c r="D55" s="37"/>
      <c r="F55" s="1313"/>
      <c r="G55" s="1313"/>
      <c r="H55" s="1313"/>
    </row>
    <row r="56" spans="2:12">
      <c r="B56" s="37"/>
      <c r="C56" s="37"/>
      <c r="D56" s="37"/>
    </row>
    <row r="57" spans="2:12">
      <c r="B57" s="37"/>
      <c r="C57" s="37"/>
      <c r="D57" s="37"/>
    </row>
    <row r="58" spans="2:12">
      <c r="B58" s="37"/>
      <c r="C58" s="37"/>
      <c r="D58" s="37"/>
    </row>
    <row r="59" spans="2:12">
      <c r="B59" s="37"/>
      <c r="C59" s="37"/>
      <c r="D59" s="37"/>
    </row>
    <row r="60" spans="2:12">
      <c r="B60" s="37"/>
      <c r="C60" s="37"/>
      <c r="D60" s="37"/>
    </row>
    <row r="61" spans="2:12">
      <c r="B61" s="37"/>
      <c r="C61" s="37"/>
      <c r="D61" s="37"/>
    </row>
    <row r="62" spans="2:12">
      <c r="B62" s="37"/>
      <c r="C62" s="37"/>
      <c r="D62" s="37"/>
    </row>
    <row r="63" spans="2:12">
      <c r="B63" s="37"/>
      <c r="C63" s="37"/>
      <c r="D63" s="37"/>
    </row>
    <row r="64" spans="2:12">
      <c r="B64" s="37"/>
      <c r="C64" s="37"/>
      <c r="D64" s="37"/>
    </row>
    <row r="65" spans="2:4">
      <c r="B65" s="37"/>
      <c r="C65" s="37"/>
      <c r="D65" s="37"/>
    </row>
    <row r="66" spans="2:4">
      <c r="B66" s="37"/>
      <c r="C66" s="37"/>
      <c r="D66" s="37"/>
    </row>
    <row r="67" spans="2:4">
      <c r="B67" s="37"/>
      <c r="C67" s="37"/>
      <c r="D67" s="37"/>
    </row>
    <row r="68" spans="2:4">
      <c r="B68" s="37"/>
      <c r="C68" s="37"/>
      <c r="D68" s="37"/>
    </row>
    <row r="69" spans="2:4">
      <c r="B69" s="37"/>
      <c r="C69" s="37"/>
      <c r="D69" s="37"/>
    </row>
    <row r="70" spans="2:4">
      <c r="B70" s="37"/>
      <c r="C70" s="37"/>
      <c r="D70" s="37"/>
    </row>
    <row r="71" spans="2:4">
      <c r="B71" s="37"/>
      <c r="C71" s="37"/>
      <c r="D71" s="37"/>
    </row>
    <row r="72" spans="2:4">
      <c r="B72" s="37"/>
      <c r="C72" s="37"/>
      <c r="D72" s="37"/>
    </row>
    <row r="73" spans="2:4">
      <c r="B73" s="37"/>
      <c r="C73" s="37"/>
      <c r="D73" s="37"/>
    </row>
    <row r="74" spans="2:4">
      <c r="B74" s="37"/>
      <c r="C74" s="37"/>
      <c r="D74" s="37"/>
    </row>
    <row r="75" spans="2:4">
      <c r="B75" s="37"/>
      <c r="C75" s="37"/>
      <c r="D75" s="37"/>
    </row>
    <row r="76" spans="2:4">
      <c r="B76" s="37"/>
      <c r="C76" s="37"/>
      <c r="D76" s="37"/>
    </row>
    <row r="77" spans="2:4">
      <c r="B77" s="37"/>
      <c r="C77" s="37"/>
      <c r="D77" s="37"/>
    </row>
    <row r="78" spans="2:4">
      <c r="B78" s="37"/>
      <c r="C78" s="37"/>
      <c r="D78" s="37"/>
    </row>
    <row r="79" spans="2:4">
      <c r="B79" s="37"/>
      <c r="C79" s="37"/>
      <c r="D79" s="37"/>
    </row>
    <row r="80" spans="2:4">
      <c r="B80" s="37"/>
      <c r="C80" s="37"/>
      <c r="D80" s="37"/>
    </row>
    <row r="81" spans="2:4">
      <c r="B81" s="37"/>
      <c r="C81" s="37"/>
      <c r="D81" s="37"/>
    </row>
    <row r="82" spans="2:4">
      <c r="B82" s="37"/>
      <c r="C82" s="37"/>
      <c r="D82" s="37"/>
    </row>
    <row r="83" spans="2:4">
      <c r="B83" s="37"/>
      <c r="C83" s="37"/>
      <c r="D83" s="37"/>
    </row>
    <row r="84" spans="2:4">
      <c r="B84" s="37"/>
      <c r="C84" s="37"/>
      <c r="D84" s="37"/>
    </row>
    <row r="85" spans="2:4">
      <c r="B85" s="37"/>
      <c r="C85" s="37"/>
      <c r="D85" s="37"/>
    </row>
    <row r="86" spans="2:4">
      <c r="B86" s="37"/>
      <c r="C86" s="37"/>
      <c r="D86" s="37"/>
    </row>
    <row r="87" spans="2:4">
      <c r="B87" s="37"/>
      <c r="C87" s="37"/>
      <c r="D87" s="37"/>
    </row>
    <row r="88" spans="2:4">
      <c r="B88" s="37"/>
      <c r="C88" s="37"/>
      <c r="D88" s="37"/>
    </row>
    <row r="89" spans="2:4">
      <c r="B89" s="37"/>
      <c r="C89" s="37"/>
      <c r="D89" s="37"/>
    </row>
    <row r="90" spans="2:4">
      <c r="B90" s="37"/>
      <c r="C90" s="37"/>
      <c r="D90" s="37"/>
    </row>
    <row r="91" spans="2:4">
      <c r="B91" s="37"/>
      <c r="C91" s="37"/>
      <c r="D91" s="37"/>
    </row>
    <row r="92" spans="2:4">
      <c r="B92" s="37"/>
      <c r="C92" s="37"/>
      <c r="D92" s="37"/>
    </row>
    <row r="93" spans="2:4">
      <c r="B93" s="37"/>
      <c r="C93" s="37"/>
      <c r="D93" s="37"/>
    </row>
    <row r="94" spans="2:4">
      <c r="B94" s="37"/>
      <c r="C94" s="37"/>
      <c r="D94" s="37"/>
    </row>
    <row r="95" spans="2:4">
      <c r="B95" s="37"/>
      <c r="C95" s="37"/>
      <c r="D95" s="37"/>
    </row>
    <row r="96" spans="2:4">
      <c r="B96" s="37"/>
      <c r="C96" s="37"/>
      <c r="D96" s="37"/>
    </row>
    <row r="97" spans="2:4">
      <c r="B97" s="37"/>
      <c r="C97" s="37"/>
      <c r="D97" s="37"/>
    </row>
    <row r="98" spans="2:4">
      <c r="B98" s="37"/>
      <c r="C98" s="37"/>
      <c r="D98" s="37"/>
    </row>
    <row r="99" spans="2:4">
      <c r="B99" s="37"/>
      <c r="C99" s="37"/>
      <c r="D99" s="37"/>
    </row>
  </sheetData>
  <mergeCells count="15">
    <mergeCell ref="B6:B24"/>
    <mergeCell ref="B25:B37"/>
    <mergeCell ref="B38:B48"/>
    <mergeCell ref="E49:F49"/>
    <mergeCell ref="E50:F50"/>
    <mergeCell ref="F4:F5"/>
    <mergeCell ref="E51:F51"/>
    <mergeCell ref="E52:F52"/>
    <mergeCell ref="F55:H55"/>
    <mergeCell ref="G4:L4"/>
    <mergeCell ref="B2:E2"/>
    <mergeCell ref="B4:B5"/>
    <mergeCell ref="C4:C5"/>
    <mergeCell ref="D4:D5"/>
    <mergeCell ref="E4:E5"/>
  </mergeCells>
  <phoneticPr fontId="2"/>
  <pageMargins left="0.78740157480314965" right="0.78740157480314965" top="0.19685039370078741" bottom="0.19685039370078741" header="0" footer="0.51181102362204722"/>
  <pageSetup paperSize="9" orientation="portrait" r:id="rId1"/>
  <headerFooter alignWithMargins="0">
    <oddFooter>&amp;C-教務15-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view="pageBreakPreview" zoomScaleNormal="115" zoomScaleSheetLayoutView="100" workbookViewId="0">
      <selection activeCell="B1" sqref="B1:K1"/>
    </sheetView>
  </sheetViews>
  <sheetFormatPr defaultColWidth="8.88671875" defaultRowHeight="13.2"/>
  <cols>
    <col min="1" max="1" width="1.6640625" style="1154" customWidth="1"/>
    <col min="2" max="2" width="4.6640625" style="1154" customWidth="1"/>
    <col min="3" max="4" width="5.6640625" style="1154" customWidth="1"/>
    <col min="5" max="5" width="34.6640625" style="1154" customWidth="1"/>
    <col min="6" max="11" width="5.109375" style="1154" customWidth="1"/>
    <col min="12" max="16384" width="8.88671875" style="1154"/>
  </cols>
  <sheetData>
    <row r="1" spans="2:11" ht="19.2">
      <c r="B1" s="1936" t="s">
        <v>213</v>
      </c>
      <c r="C1" s="1936"/>
      <c r="D1" s="1936"/>
      <c r="E1" s="1936"/>
      <c r="F1" s="1936"/>
      <c r="G1" s="1936"/>
      <c r="H1" s="1936"/>
      <c r="I1" s="1936"/>
      <c r="J1" s="1936"/>
      <c r="K1" s="1936"/>
    </row>
    <row r="2" spans="2:11" ht="6.7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2:11" ht="12" customHeight="1">
      <c r="B3" s="1937" t="s">
        <v>58</v>
      </c>
      <c r="C3" s="1939" t="s">
        <v>63</v>
      </c>
      <c r="D3" s="1941" t="s">
        <v>90</v>
      </c>
      <c r="E3" s="1943" t="s">
        <v>104</v>
      </c>
      <c r="F3" s="1945" t="s">
        <v>103</v>
      </c>
      <c r="G3" s="1946"/>
      <c r="H3" s="1946"/>
      <c r="I3" s="1946"/>
      <c r="J3" s="1946"/>
      <c r="K3" s="1947"/>
    </row>
    <row r="4" spans="2:11" ht="12" customHeight="1" thickBot="1">
      <c r="B4" s="1938"/>
      <c r="C4" s="1940"/>
      <c r="D4" s="1942"/>
      <c r="E4" s="1944"/>
      <c r="F4" s="131" t="s">
        <v>8</v>
      </c>
      <c r="G4" s="132" t="s">
        <v>9</v>
      </c>
      <c r="H4" s="132" t="s">
        <v>10</v>
      </c>
      <c r="I4" s="132" t="s">
        <v>11</v>
      </c>
      <c r="J4" s="132" t="s">
        <v>12</v>
      </c>
      <c r="K4" s="133" t="s">
        <v>13</v>
      </c>
    </row>
    <row r="5" spans="2:11" ht="17.100000000000001" customHeight="1" thickTop="1">
      <c r="B5" s="1925" t="s">
        <v>677</v>
      </c>
      <c r="C5" s="658" t="s">
        <v>221</v>
      </c>
      <c r="D5" s="659" t="s">
        <v>686</v>
      </c>
      <c r="E5" s="660" t="s">
        <v>307</v>
      </c>
      <c r="F5" s="661"/>
      <c r="G5" s="662"/>
      <c r="H5" s="662"/>
      <c r="I5" s="662">
        <v>1</v>
      </c>
      <c r="J5" s="662">
        <v>1</v>
      </c>
      <c r="K5" s="663">
        <v>1</v>
      </c>
    </row>
    <row r="6" spans="2:11" ht="17.100000000000001" customHeight="1">
      <c r="B6" s="1926"/>
      <c r="C6" s="134" t="s">
        <v>676</v>
      </c>
      <c r="D6" s="135" t="s">
        <v>69</v>
      </c>
      <c r="E6" s="151" t="s">
        <v>308</v>
      </c>
      <c r="F6" s="136"/>
      <c r="G6" s="137"/>
      <c r="H6" s="137"/>
      <c r="I6" s="137">
        <v>1</v>
      </c>
      <c r="J6" s="137">
        <v>1</v>
      </c>
      <c r="K6" s="138">
        <v>1</v>
      </c>
    </row>
    <row r="7" spans="2:11" ht="17.100000000000001" customHeight="1">
      <c r="B7" s="1926"/>
      <c r="C7" s="134" t="s">
        <v>676</v>
      </c>
      <c r="D7" s="135" t="s">
        <v>670</v>
      </c>
      <c r="E7" s="151" t="s">
        <v>309</v>
      </c>
      <c r="F7" s="136"/>
      <c r="G7" s="137"/>
      <c r="H7" s="137"/>
      <c r="I7" s="137">
        <v>1</v>
      </c>
      <c r="J7" s="137">
        <v>1</v>
      </c>
      <c r="K7" s="138">
        <v>1</v>
      </c>
    </row>
    <row r="8" spans="2:11" ht="17.100000000000001" customHeight="1">
      <c r="B8" s="1926"/>
      <c r="C8" s="139" t="s">
        <v>69</v>
      </c>
      <c r="D8" s="382" t="s">
        <v>663</v>
      </c>
      <c r="E8" s="141" t="s">
        <v>317</v>
      </c>
      <c r="F8" s="142"/>
      <c r="G8" s="143"/>
      <c r="H8" s="143"/>
      <c r="I8" s="143">
        <v>2</v>
      </c>
      <c r="J8" s="143">
        <v>2</v>
      </c>
      <c r="K8" s="144">
        <v>2</v>
      </c>
    </row>
    <row r="9" spans="2:11" ht="17.100000000000001" customHeight="1">
      <c r="B9" s="1926"/>
      <c r="C9" s="139" t="s">
        <v>70</v>
      </c>
      <c r="D9" s="140" t="s">
        <v>647</v>
      </c>
      <c r="E9" s="141" t="s">
        <v>310</v>
      </c>
      <c r="F9" s="142"/>
      <c r="G9" s="143"/>
      <c r="H9" s="143"/>
      <c r="I9" s="143">
        <v>1</v>
      </c>
      <c r="J9" s="143">
        <v>1</v>
      </c>
      <c r="K9" s="144">
        <v>1</v>
      </c>
    </row>
    <row r="10" spans="2:11" ht="17.100000000000001" customHeight="1" thickBot="1">
      <c r="B10" s="1948"/>
      <c r="C10" s="664" t="s">
        <v>662</v>
      </c>
      <c r="D10" s="665" t="s">
        <v>69</v>
      </c>
      <c r="E10" s="163" t="s">
        <v>324</v>
      </c>
      <c r="F10" s="152"/>
      <c r="G10" s="153"/>
      <c r="H10" s="153"/>
      <c r="I10" s="153">
        <v>1</v>
      </c>
      <c r="J10" s="153">
        <v>1</v>
      </c>
      <c r="K10" s="154">
        <v>1</v>
      </c>
    </row>
    <row r="11" spans="2:11" ht="15.9" customHeight="1" thickTop="1">
      <c r="B11" s="1949" t="s">
        <v>80</v>
      </c>
      <c r="C11" s="1950"/>
      <c r="D11" s="1951"/>
      <c r="E11" s="162"/>
      <c r="F11" s="158">
        <f>'３月'!T47</f>
        <v>0</v>
      </c>
      <c r="G11" s="159">
        <f>'３月'!U47</f>
        <v>0</v>
      </c>
      <c r="H11" s="159">
        <f>'３月'!V47</f>
        <v>0</v>
      </c>
      <c r="I11" s="159">
        <f>'３月'!W47</f>
        <v>7</v>
      </c>
      <c r="J11" s="159">
        <f>'３月'!X47</f>
        <v>7</v>
      </c>
      <c r="K11" s="160">
        <f>'３月'!Y47</f>
        <v>7</v>
      </c>
    </row>
    <row r="12" spans="2:11">
      <c r="B12" s="37"/>
      <c r="C12" s="37"/>
      <c r="D12" s="37"/>
    </row>
    <row r="13" spans="2:11" ht="19.2">
      <c r="B13" s="1936" t="s">
        <v>214</v>
      </c>
      <c r="C13" s="1936"/>
      <c r="D13" s="1936"/>
      <c r="E13" s="1936"/>
      <c r="F13" s="1936"/>
      <c r="G13" s="1936"/>
      <c r="H13" s="1936"/>
      <c r="I13" s="1936"/>
      <c r="J13" s="1936"/>
      <c r="K13" s="1936"/>
    </row>
    <row r="14" spans="2:11"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2:11" ht="14.4">
      <c r="B15" s="1937" t="s">
        <v>58</v>
      </c>
      <c r="C15" s="1939" t="s">
        <v>63</v>
      </c>
      <c r="D15" s="1941" t="s">
        <v>90</v>
      </c>
      <c r="E15" s="1937" t="s">
        <v>104</v>
      </c>
      <c r="F15" s="1945" t="s">
        <v>103</v>
      </c>
      <c r="G15" s="1946"/>
      <c r="H15" s="1946"/>
      <c r="I15" s="1946"/>
      <c r="J15" s="1946"/>
      <c r="K15" s="1947"/>
    </row>
    <row r="16" spans="2:11" ht="15" thickBot="1">
      <c r="B16" s="1938"/>
      <c r="C16" s="1940"/>
      <c r="D16" s="1942"/>
      <c r="E16" s="1938"/>
      <c r="F16" s="131" t="s">
        <v>8</v>
      </c>
      <c r="G16" s="132" t="s">
        <v>9</v>
      </c>
      <c r="H16" s="132" t="s">
        <v>10</v>
      </c>
      <c r="I16" s="132" t="s">
        <v>11</v>
      </c>
      <c r="J16" s="132" t="s">
        <v>12</v>
      </c>
      <c r="K16" s="133" t="s">
        <v>13</v>
      </c>
    </row>
    <row r="17" spans="2:11" ht="17.100000000000001" customHeight="1" thickTop="1">
      <c r="B17" s="1926"/>
      <c r="C17" s="139" t="s">
        <v>675</v>
      </c>
      <c r="D17" s="140" t="s">
        <v>106</v>
      </c>
      <c r="E17" s="165" t="s">
        <v>219</v>
      </c>
      <c r="F17" s="141"/>
      <c r="G17" s="166"/>
      <c r="H17" s="166"/>
      <c r="I17" s="166">
        <v>1</v>
      </c>
      <c r="J17" s="166">
        <v>1</v>
      </c>
      <c r="K17" s="167">
        <v>1</v>
      </c>
    </row>
    <row r="18" spans="2:11" ht="17.100000000000001" customHeight="1">
      <c r="B18" s="1926"/>
      <c r="C18" s="139" t="s">
        <v>646</v>
      </c>
      <c r="D18" s="140" t="s">
        <v>674</v>
      </c>
      <c r="E18" s="165" t="s">
        <v>861</v>
      </c>
      <c r="F18" s="141">
        <v>0</v>
      </c>
      <c r="G18" s="166">
        <v>0</v>
      </c>
      <c r="H18" s="166">
        <v>0</v>
      </c>
      <c r="I18" s="166">
        <v>0</v>
      </c>
      <c r="J18" s="166">
        <v>0</v>
      </c>
      <c r="K18" s="167">
        <v>0</v>
      </c>
    </row>
    <row r="19" spans="2:11" ht="17.100000000000001" customHeight="1">
      <c r="B19" s="1926"/>
      <c r="C19" s="139" t="s">
        <v>646</v>
      </c>
      <c r="D19" s="140" t="s">
        <v>657</v>
      </c>
      <c r="E19" s="165" t="s">
        <v>862</v>
      </c>
      <c r="F19" s="141"/>
      <c r="G19" s="166"/>
      <c r="H19" s="166">
        <v>0</v>
      </c>
      <c r="I19" s="166">
        <v>0</v>
      </c>
      <c r="J19" s="166">
        <v>0</v>
      </c>
      <c r="K19" s="167">
        <v>0</v>
      </c>
    </row>
    <row r="20" spans="2:11" ht="17.100000000000001" customHeight="1">
      <c r="B20" s="1926"/>
      <c r="C20" s="139" t="s">
        <v>646</v>
      </c>
      <c r="D20" s="140" t="s">
        <v>672</v>
      </c>
      <c r="E20" s="165" t="s">
        <v>407</v>
      </c>
      <c r="F20" s="141"/>
      <c r="G20" s="166"/>
      <c r="H20" s="166"/>
      <c r="I20" s="166">
        <v>1</v>
      </c>
      <c r="J20" s="166">
        <v>1</v>
      </c>
      <c r="K20" s="167">
        <v>1</v>
      </c>
    </row>
    <row r="21" spans="2:11" ht="17.100000000000001" customHeight="1">
      <c r="B21" s="1926"/>
      <c r="C21" s="139" t="s">
        <v>669</v>
      </c>
      <c r="D21" s="140" t="s">
        <v>671</v>
      </c>
      <c r="E21" s="165" t="s">
        <v>224</v>
      </c>
      <c r="F21" s="141"/>
      <c r="G21" s="166"/>
      <c r="H21" s="166"/>
      <c r="I21" s="166">
        <v>1</v>
      </c>
      <c r="J21" s="166">
        <v>1</v>
      </c>
      <c r="K21" s="167">
        <v>1</v>
      </c>
    </row>
    <row r="22" spans="2:11" ht="17.100000000000001" customHeight="1">
      <c r="B22" s="1926"/>
      <c r="C22" s="139" t="s">
        <v>669</v>
      </c>
      <c r="D22" s="140" t="s">
        <v>668</v>
      </c>
      <c r="E22" s="165" t="s">
        <v>220</v>
      </c>
      <c r="F22" s="141"/>
      <c r="G22" s="166"/>
      <c r="H22" s="166"/>
      <c r="I22" s="166">
        <v>1</v>
      </c>
      <c r="J22" s="166">
        <v>1</v>
      </c>
      <c r="K22" s="167">
        <v>1</v>
      </c>
    </row>
    <row r="23" spans="2:11" ht="17.100000000000001" customHeight="1">
      <c r="B23" s="1926"/>
      <c r="C23" s="139" t="s">
        <v>221</v>
      </c>
      <c r="D23" s="140" t="s">
        <v>652</v>
      </c>
      <c r="E23" s="165" t="s">
        <v>222</v>
      </c>
      <c r="F23" s="141"/>
      <c r="G23" s="166"/>
      <c r="H23" s="166"/>
      <c r="I23" s="166">
        <v>1</v>
      </c>
      <c r="J23" s="166">
        <v>1</v>
      </c>
      <c r="K23" s="167">
        <v>1</v>
      </c>
    </row>
    <row r="24" spans="2:11" ht="17.100000000000001" customHeight="1">
      <c r="B24" s="1926"/>
      <c r="C24" s="139" t="s">
        <v>667</v>
      </c>
      <c r="D24" s="140" t="s">
        <v>68</v>
      </c>
      <c r="E24" s="165" t="s">
        <v>223</v>
      </c>
      <c r="F24" s="141"/>
      <c r="G24" s="166"/>
      <c r="H24" s="166"/>
      <c r="I24" s="166">
        <v>1</v>
      </c>
      <c r="J24" s="166">
        <v>1</v>
      </c>
      <c r="K24" s="167">
        <v>1</v>
      </c>
    </row>
    <row r="25" spans="2:11" ht="17.100000000000001" customHeight="1">
      <c r="B25" s="1926"/>
      <c r="C25" s="139" t="s">
        <v>665</v>
      </c>
      <c r="D25" s="140" t="s">
        <v>654</v>
      </c>
      <c r="E25" s="165" t="s">
        <v>225</v>
      </c>
      <c r="F25" s="141"/>
      <c r="G25" s="166"/>
      <c r="H25" s="166"/>
      <c r="I25" s="166">
        <v>1</v>
      </c>
      <c r="J25" s="166">
        <v>1</v>
      </c>
      <c r="K25" s="167">
        <v>1</v>
      </c>
    </row>
    <row r="26" spans="2:11" ht="17.100000000000001" customHeight="1">
      <c r="B26" s="1926"/>
      <c r="C26" s="139" t="s">
        <v>666</v>
      </c>
      <c r="D26" s="140" t="s">
        <v>665</v>
      </c>
      <c r="E26" s="165" t="s">
        <v>226</v>
      </c>
      <c r="F26" s="141"/>
      <c r="G26" s="166"/>
      <c r="H26" s="166"/>
      <c r="I26" s="166">
        <v>1</v>
      </c>
      <c r="J26" s="166">
        <v>1</v>
      </c>
      <c r="K26" s="167">
        <v>1</v>
      </c>
    </row>
    <row r="27" spans="2:11" ht="17.100000000000001" customHeight="1">
      <c r="B27" s="1928" t="s">
        <v>649</v>
      </c>
      <c r="C27" s="145" t="s">
        <v>664</v>
      </c>
      <c r="D27" s="146" t="s">
        <v>657</v>
      </c>
      <c r="E27" s="168" t="s">
        <v>227</v>
      </c>
      <c r="F27" s="147"/>
      <c r="G27" s="169"/>
      <c r="H27" s="169"/>
      <c r="I27" s="169">
        <v>1</v>
      </c>
      <c r="J27" s="169">
        <v>1</v>
      </c>
      <c r="K27" s="170">
        <v>1</v>
      </c>
    </row>
    <row r="28" spans="2:11" ht="17.100000000000001" customHeight="1">
      <c r="B28" s="1926"/>
      <c r="C28" s="134" t="s">
        <v>108</v>
      </c>
      <c r="D28" s="135" t="s">
        <v>652</v>
      </c>
      <c r="E28" s="171" t="s">
        <v>228</v>
      </c>
      <c r="F28" s="151"/>
      <c r="G28" s="164"/>
      <c r="H28" s="164"/>
      <c r="I28" s="164">
        <v>1</v>
      </c>
      <c r="J28" s="164">
        <v>1</v>
      </c>
      <c r="K28" s="172">
        <v>1</v>
      </c>
    </row>
    <row r="29" spans="2:11" ht="17.100000000000001" customHeight="1">
      <c r="B29" s="1926"/>
      <c r="C29" s="139" t="s">
        <v>660</v>
      </c>
      <c r="D29" s="140" t="s">
        <v>661</v>
      </c>
      <c r="E29" s="165" t="s">
        <v>229</v>
      </c>
      <c r="F29" s="141"/>
      <c r="G29" s="166"/>
      <c r="H29" s="166">
        <v>1</v>
      </c>
      <c r="I29" s="166">
        <v>1</v>
      </c>
      <c r="J29" s="166">
        <v>1</v>
      </c>
      <c r="K29" s="167">
        <v>1</v>
      </c>
    </row>
    <row r="30" spans="2:11" ht="17.100000000000001" customHeight="1">
      <c r="B30" s="1926"/>
      <c r="C30" s="139" t="s">
        <v>660</v>
      </c>
      <c r="D30" s="140" t="s">
        <v>647</v>
      </c>
      <c r="E30" s="165" t="s">
        <v>230</v>
      </c>
      <c r="F30" s="141"/>
      <c r="G30" s="166"/>
      <c r="H30" s="166"/>
      <c r="I30" s="166">
        <v>1</v>
      </c>
      <c r="J30" s="166">
        <v>1</v>
      </c>
      <c r="K30" s="167">
        <v>1</v>
      </c>
    </row>
    <row r="31" spans="2:11" ht="17.100000000000001" customHeight="1">
      <c r="B31" s="1926"/>
      <c r="C31" s="139" t="s">
        <v>106</v>
      </c>
      <c r="D31" s="140" t="s">
        <v>659</v>
      </c>
      <c r="E31" s="173" t="s">
        <v>157</v>
      </c>
      <c r="F31" s="141"/>
      <c r="G31" s="166"/>
      <c r="H31" s="166">
        <v>1</v>
      </c>
      <c r="I31" s="166">
        <v>1</v>
      </c>
      <c r="J31" s="166">
        <v>1</v>
      </c>
      <c r="K31" s="167">
        <v>1</v>
      </c>
    </row>
    <row r="32" spans="2:11" ht="17.100000000000001" customHeight="1">
      <c r="B32" s="1926"/>
      <c r="C32" s="139" t="s">
        <v>656</v>
      </c>
      <c r="D32" s="140" t="s">
        <v>649</v>
      </c>
      <c r="E32" s="165" t="s">
        <v>235</v>
      </c>
      <c r="F32" s="141"/>
      <c r="G32" s="166"/>
      <c r="H32" s="166"/>
      <c r="I32" s="166">
        <v>1</v>
      </c>
      <c r="J32" s="166">
        <v>1</v>
      </c>
      <c r="K32" s="167">
        <v>1</v>
      </c>
    </row>
    <row r="33" spans="2:11" ht="17.100000000000001" customHeight="1">
      <c r="B33" s="1926"/>
      <c r="C33" s="139" t="s">
        <v>656</v>
      </c>
      <c r="D33" s="140" t="s">
        <v>658</v>
      </c>
      <c r="E33" s="165" t="s">
        <v>231</v>
      </c>
      <c r="F33" s="141"/>
      <c r="G33" s="166"/>
      <c r="H33" s="166"/>
      <c r="I33" s="166">
        <v>1</v>
      </c>
      <c r="J33" s="166">
        <v>1</v>
      </c>
      <c r="K33" s="167">
        <v>1</v>
      </c>
    </row>
    <row r="34" spans="2:11" ht="17.100000000000001" customHeight="1">
      <c r="B34" s="1926"/>
      <c r="C34" s="139" t="s">
        <v>656</v>
      </c>
      <c r="D34" s="140" t="s">
        <v>657</v>
      </c>
      <c r="E34" s="165" t="s">
        <v>232</v>
      </c>
      <c r="F34" s="141"/>
      <c r="G34" s="166"/>
      <c r="H34" s="166"/>
      <c r="I34" s="166">
        <v>1</v>
      </c>
      <c r="J34" s="166">
        <v>1</v>
      </c>
      <c r="K34" s="167">
        <v>1</v>
      </c>
    </row>
    <row r="35" spans="2:11" ht="17.100000000000001" customHeight="1">
      <c r="B35" s="1926"/>
      <c r="C35" s="139" t="s">
        <v>106</v>
      </c>
      <c r="D35" s="140" t="s">
        <v>655</v>
      </c>
      <c r="E35" s="165" t="s">
        <v>234</v>
      </c>
      <c r="F35" s="141"/>
      <c r="G35" s="166"/>
      <c r="H35" s="166"/>
      <c r="I35" s="166">
        <v>1</v>
      </c>
      <c r="J35" s="166">
        <v>1</v>
      </c>
      <c r="K35" s="167">
        <v>1</v>
      </c>
    </row>
    <row r="36" spans="2:11" ht="17.100000000000001" customHeight="1">
      <c r="B36" s="1926"/>
      <c r="C36" s="139" t="s">
        <v>654</v>
      </c>
      <c r="D36" s="140" t="s">
        <v>653</v>
      </c>
      <c r="E36" s="165" t="s">
        <v>236</v>
      </c>
      <c r="F36" s="141"/>
      <c r="G36" s="166"/>
      <c r="H36" s="166"/>
      <c r="I36" s="166">
        <v>1</v>
      </c>
      <c r="J36" s="166">
        <v>1</v>
      </c>
      <c r="K36" s="167">
        <v>1</v>
      </c>
    </row>
    <row r="37" spans="2:11" ht="17.100000000000001" customHeight="1">
      <c r="B37" s="1161"/>
      <c r="C37" s="134" t="s">
        <v>653</v>
      </c>
      <c r="D37" s="135" t="s">
        <v>652</v>
      </c>
      <c r="E37" s="171" t="s">
        <v>237</v>
      </c>
      <c r="F37" s="151"/>
      <c r="G37" s="164"/>
      <c r="H37" s="164"/>
      <c r="I37" s="164">
        <v>1</v>
      </c>
      <c r="J37" s="164">
        <v>1</v>
      </c>
      <c r="K37" s="172">
        <v>1</v>
      </c>
    </row>
    <row r="38" spans="2:11" ht="17.100000000000001" customHeight="1">
      <c r="B38" s="1928" t="s">
        <v>76</v>
      </c>
      <c r="C38" s="145" t="s">
        <v>340</v>
      </c>
      <c r="D38" s="146" t="s">
        <v>651</v>
      </c>
      <c r="E38" s="168" t="s">
        <v>238</v>
      </c>
      <c r="F38" s="147"/>
      <c r="G38" s="169"/>
      <c r="H38" s="169"/>
      <c r="I38" s="169">
        <v>1</v>
      </c>
      <c r="J38" s="169">
        <v>1</v>
      </c>
      <c r="K38" s="170">
        <v>1</v>
      </c>
    </row>
    <row r="39" spans="2:11" ht="17.100000000000001" customHeight="1">
      <c r="B39" s="1926"/>
      <c r="C39" s="134" t="s">
        <v>649</v>
      </c>
      <c r="D39" s="135" t="s">
        <v>650</v>
      </c>
      <c r="E39" s="171" t="s">
        <v>239</v>
      </c>
      <c r="F39" s="151"/>
      <c r="G39" s="164"/>
      <c r="H39" s="164"/>
      <c r="I39" s="164">
        <v>1</v>
      </c>
      <c r="J39" s="164">
        <v>1</v>
      </c>
      <c r="K39" s="172">
        <v>1</v>
      </c>
    </row>
    <row r="40" spans="2:11" ht="17.100000000000001" customHeight="1">
      <c r="B40" s="1926"/>
      <c r="C40" s="134" t="s">
        <v>649</v>
      </c>
      <c r="D40" s="135" t="s">
        <v>648</v>
      </c>
      <c r="E40" s="171" t="s">
        <v>461</v>
      </c>
      <c r="F40" s="151"/>
      <c r="G40" s="164"/>
      <c r="H40" s="164">
        <v>1</v>
      </c>
      <c r="I40" s="164">
        <v>1</v>
      </c>
      <c r="J40" s="164">
        <v>1</v>
      </c>
      <c r="K40" s="172">
        <v>1</v>
      </c>
    </row>
    <row r="41" spans="2:11" ht="17.100000000000001" customHeight="1" thickBot="1">
      <c r="B41" s="1926"/>
      <c r="C41" s="134" t="s">
        <v>76</v>
      </c>
      <c r="D41" s="135" t="s">
        <v>646</v>
      </c>
      <c r="E41" s="171" t="s">
        <v>241</v>
      </c>
      <c r="F41" s="151">
        <v>1</v>
      </c>
      <c r="G41" s="164">
        <v>1</v>
      </c>
      <c r="H41" s="164">
        <v>1</v>
      </c>
      <c r="I41" s="164">
        <v>1</v>
      </c>
      <c r="J41" s="164">
        <v>1</v>
      </c>
      <c r="K41" s="172">
        <v>1</v>
      </c>
    </row>
    <row r="42" spans="2:11" ht="17.100000000000001" customHeight="1" thickTop="1">
      <c r="B42" s="1955" t="s">
        <v>77</v>
      </c>
      <c r="C42" s="1956"/>
      <c r="D42" s="1957"/>
      <c r="E42" s="155"/>
      <c r="F42" s="1163">
        <f>'７月'!M45</f>
        <v>0</v>
      </c>
      <c r="G42" s="175">
        <f>'７月'!N45</f>
        <v>0</v>
      </c>
      <c r="H42" s="175">
        <f>'７月'!O45</f>
        <v>0</v>
      </c>
      <c r="I42" s="175">
        <f>'７月'!P45</f>
        <v>8</v>
      </c>
      <c r="J42" s="175">
        <f>'７月'!Q45</f>
        <v>8</v>
      </c>
      <c r="K42" s="1164">
        <f>'７月'!R45</f>
        <v>8</v>
      </c>
    </row>
    <row r="43" spans="2:11" ht="17.100000000000001" customHeight="1">
      <c r="B43" s="1952" t="s">
        <v>78</v>
      </c>
      <c r="C43" s="1953"/>
      <c r="D43" s="1954"/>
      <c r="E43" s="156"/>
      <c r="F43" s="1165">
        <f>'１２月'!M45</f>
        <v>0</v>
      </c>
      <c r="G43" s="178">
        <f>'１２月'!N45</f>
        <v>0</v>
      </c>
      <c r="H43" s="178">
        <f>'１２月'!O45</f>
        <v>2</v>
      </c>
      <c r="I43" s="178">
        <f>'１２月'!P45</f>
        <v>10</v>
      </c>
      <c r="J43" s="178">
        <f>'１２月'!Q45</f>
        <v>10</v>
      </c>
      <c r="K43" s="1166">
        <f>'１２月'!R45</f>
        <v>10</v>
      </c>
    </row>
    <row r="44" spans="2:11" ht="17.100000000000001" customHeight="1" thickBot="1">
      <c r="B44" s="1958" t="s">
        <v>79</v>
      </c>
      <c r="C44" s="1959"/>
      <c r="D44" s="1960"/>
      <c r="E44" s="157"/>
      <c r="F44" s="1157">
        <f>'３月'!M46</f>
        <v>1</v>
      </c>
      <c r="G44" s="181">
        <f>'３月'!N46</f>
        <v>1</v>
      </c>
      <c r="H44" s="181">
        <f>'３月'!O46</f>
        <v>2</v>
      </c>
      <c r="I44" s="181">
        <f>'３月'!P46</f>
        <v>4</v>
      </c>
      <c r="J44" s="181">
        <f>'３月'!Q46</f>
        <v>4</v>
      </c>
      <c r="K44" s="1158">
        <f>'３月'!R46</f>
        <v>4</v>
      </c>
    </row>
    <row r="45" spans="2:11" ht="17.100000000000001" customHeight="1" thickTop="1">
      <c r="B45" s="1955" t="s">
        <v>80</v>
      </c>
      <c r="C45" s="1956"/>
      <c r="D45" s="1957"/>
      <c r="E45" s="155"/>
      <c r="F45" s="1159">
        <f>'３月'!T46</f>
        <v>1</v>
      </c>
      <c r="G45" s="184">
        <f>'３月'!U46</f>
        <v>1</v>
      </c>
      <c r="H45" s="184">
        <f>'３月'!V46</f>
        <v>4</v>
      </c>
      <c r="I45" s="184">
        <f>'３月'!W46</f>
        <v>22</v>
      </c>
      <c r="J45" s="184">
        <f>'３月'!X46</f>
        <v>22</v>
      </c>
      <c r="K45" s="1160">
        <f>'３月'!Y46</f>
        <v>22</v>
      </c>
    </row>
    <row r="49" spans="5:7">
      <c r="E49" s="1313"/>
      <c r="F49" s="1313"/>
      <c r="G49" s="1313"/>
    </row>
  </sheetData>
  <mergeCells count="22">
    <mergeCell ref="B45:D45"/>
    <mergeCell ref="E49:G49"/>
    <mergeCell ref="B17:B26"/>
    <mergeCell ref="B27:B36"/>
    <mergeCell ref="B38:B41"/>
    <mergeCell ref="B42:D42"/>
    <mergeCell ref="B43:D43"/>
    <mergeCell ref="B44:D44"/>
    <mergeCell ref="B5:B10"/>
    <mergeCell ref="B11:D11"/>
    <mergeCell ref="B13:K13"/>
    <mergeCell ref="B15:B16"/>
    <mergeCell ref="C15:C16"/>
    <mergeCell ref="D15:D16"/>
    <mergeCell ref="E15:E16"/>
    <mergeCell ref="F15:K15"/>
    <mergeCell ref="B1:K1"/>
    <mergeCell ref="B3:B4"/>
    <mergeCell ref="C3:C4"/>
    <mergeCell ref="D3:D4"/>
    <mergeCell ref="E3:E4"/>
    <mergeCell ref="F3:K3"/>
  </mergeCells>
  <phoneticPr fontId="2"/>
  <pageMargins left="0.78740157480314965" right="0.78740157480314965" top="0.78740157480314965" bottom="0.59055118110236227" header="0" footer="0.51181102362204722"/>
  <pageSetup paperSize="9" orientation="portrait" r:id="rId1"/>
  <headerFooter alignWithMargins="0">
    <oddFooter>&amp;C-教務16-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6"/>
  <sheetViews>
    <sheetView view="pageBreakPreview" zoomScaleNormal="100" zoomScaleSheetLayoutView="100" workbookViewId="0">
      <selection activeCell="B25" sqref="B25:I25"/>
    </sheetView>
  </sheetViews>
  <sheetFormatPr defaultRowHeight="13.2"/>
  <cols>
    <col min="1" max="1" width="1.6640625" customWidth="1"/>
    <col min="2" max="18" width="4.6640625" customWidth="1"/>
  </cols>
  <sheetData>
    <row r="2" spans="2:18" ht="20.100000000000001" customHeight="1">
      <c r="B2" s="1985"/>
      <c r="C2" s="1985"/>
      <c r="D2" s="1985"/>
      <c r="E2" s="1985"/>
      <c r="F2" s="1985"/>
      <c r="G2" s="1985"/>
      <c r="H2" s="1985"/>
      <c r="I2" s="1985"/>
      <c r="J2" s="1985"/>
      <c r="K2" s="1985"/>
      <c r="L2" s="1985"/>
      <c r="M2" s="1985"/>
      <c r="N2" s="1985"/>
      <c r="O2" s="1985"/>
      <c r="P2" s="1985"/>
      <c r="Q2" s="1985"/>
      <c r="R2" s="1985"/>
    </row>
    <row r="3" spans="2:18" ht="9.9" customHeight="1"/>
    <row r="4" spans="2:18" ht="20.100000000000001" customHeight="1">
      <c r="B4" s="1970" t="s">
        <v>208</v>
      </c>
      <c r="C4" s="1970"/>
      <c r="D4" s="1970"/>
      <c r="E4" s="1970"/>
      <c r="F4" s="1970"/>
      <c r="G4" s="1970"/>
      <c r="H4" s="1970"/>
      <c r="I4" s="1970"/>
      <c r="J4" s="208"/>
      <c r="K4" s="1970" t="s">
        <v>209</v>
      </c>
      <c r="L4" s="1970"/>
      <c r="M4" s="1970"/>
      <c r="N4" s="1970"/>
      <c r="O4" s="1970"/>
      <c r="P4" s="1970"/>
      <c r="Q4" s="1970"/>
      <c r="R4" s="1970"/>
    </row>
    <row r="5" spans="2:18" ht="9.9" customHeight="1"/>
    <row r="6" spans="2:18" s="67" customFormat="1" ht="18" customHeight="1" thickBot="1">
      <c r="B6" s="62" t="s">
        <v>58</v>
      </c>
      <c r="C6" s="63" t="s">
        <v>63</v>
      </c>
      <c r="D6" s="62" t="s">
        <v>8</v>
      </c>
      <c r="E6" s="64" t="s">
        <v>9</v>
      </c>
      <c r="F6" s="64" t="s">
        <v>10</v>
      </c>
      <c r="G6" s="64" t="s">
        <v>11</v>
      </c>
      <c r="H6" s="64" t="s">
        <v>12</v>
      </c>
      <c r="I6" s="63" t="s">
        <v>13</v>
      </c>
      <c r="K6" s="62" t="s">
        <v>58</v>
      </c>
      <c r="L6" s="63" t="s">
        <v>63</v>
      </c>
      <c r="M6" s="62" t="s">
        <v>8</v>
      </c>
      <c r="N6" s="64" t="s">
        <v>9</v>
      </c>
      <c r="O6" s="64" t="s">
        <v>10</v>
      </c>
      <c r="P6" s="64" t="s">
        <v>11</v>
      </c>
      <c r="Q6" s="64" t="s">
        <v>12</v>
      </c>
      <c r="R6" s="63" t="s">
        <v>13</v>
      </c>
    </row>
    <row r="7" spans="2:18" s="67" customFormat="1" ht="18" customHeight="1" thickTop="1">
      <c r="B7" s="1981" t="s">
        <v>128</v>
      </c>
      <c r="C7" s="47" t="s">
        <v>116</v>
      </c>
      <c r="D7" s="69">
        <f>'４月'!F44</f>
        <v>0</v>
      </c>
      <c r="E7" s="70">
        <f>'４月'!G44</f>
        <v>0</v>
      </c>
      <c r="F7" s="70">
        <f>'４月'!H44</f>
        <v>0</v>
      </c>
      <c r="G7" s="70">
        <f>'４月'!I44</f>
        <v>2</v>
      </c>
      <c r="H7" s="70">
        <f>'４月'!J44</f>
        <v>2</v>
      </c>
      <c r="I7" s="71">
        <f>'４月'!K44</f>
        <v>2</v>
      </c>
      <c r="K7" s="1981" t="s">
        <v>128</v>
      </c>
      <c r="L7" s="47" t="s">
        <v>116</v>
      </c>
      <c r="M7" s="69">
        <f>'４月'!F45</f>
        <v>0</v>
      </c>
      <c r="N7" s="70">
        <f>'４月'!G45</f>
        <v>0</v>
      </c>
      <c r="O7" s="70">
        <f>'４月'!H45</f>
        <v>0</v>
      </c>
      <c r="P7" s="70">
        <f>'４月'!I45</f>
        <v>0</v>
      </c>
      <c r="Q7" s="70">
        <f>'４月'!J45</f>
        <v>0</v>
      </c>
      <c r="R7" s="71">
        <f>'４月'!K45</f>
        <v>0</v>
      </c>
    </row>
    <row r="8" spans="2:18" s="67" customFormat="1" ht="18" customHeight="1">
      <c r="B8" s="1982"/>
      <c r="C8" s="65" t="s">
        <v>117</v>
      </c>
      <c r="D8" s="72">
        <f>'５月'!F45</f>
        <v>0</v>
      </c>
      <c r="E8" s="73">
        <f>'５月'!G45</f>
        <v>0</v>
      </c>
      <c r="F8" s="73">
        <f>'５月'!H45</f>
        <v>0</v>
      </c>
      <c r="G8" s="73">
        <f>'５月'!I45</f>
        <v>2</v>
      </c>
      <c r="H8" s="73">
        <f>'５月'!J45</f>
        <v>2</v>
      </c>
      <c r="I8" s="74">
        <f>'５月'!K45</f>
        <v>2</v>
      </c>
      <c r="K8" s="1982"/>
      <c r="L8" s="65" t="s">
        <v>117</v>
      </c>
      <c r="M8" s="72">
        <f>'５月'!F46</f>
        <v>0</v>
      </c>
      <c r="N8" s="73">
        <f>'５月'!G46</f>
        <v>0</v>
      </c>
      <c r="O8" s="73">
        <f>'５月'!H46</f>
        <v>0</v>
      </c>
      <c r="P8" s="73">
        <f>'５月'!I46</f>
        <v>0</v>
      </c>
      <c r="Q8" s="73">
        <f>'５月'!J46</f>
        <v>0</v>
      </c>
      <c r="R8" s="74">
        <f>'５月'!K46</f>
        <v>0</v>
      </c>
    </row>
    <row r="9" spans="2:18" s="67" customFormat="1" ht="18" customHeight="1">
      <c r="B9" s="1982"/>
      <c r="C9" s="65" t="s">
        <v>118</v>
      </c>
      <c r="D9" s="72">
        <f>'６月'!F44</f>
        <v>0</v>
      </c>
      <c r="E9" s="73">
        <f>'６月'!G44</f>
        <v>0</v>
      </c>
      <c r="F9" s="73">
        <f>'６月'!H44</f>
        <v>0</v>
      </c>
      <c r="G9" s="73">
        <f>'６月'!I44</f>
        <v>3</v>
      </c>
      <c r="H9" s="73">
        <f>'６月'!J44</f>
        <v>3</v>
      </c>
      <c r="I9" s="74">
        <f>'６月'!K44</f>
        <v>3</v>
      </c>
      <c r="K9" s="1982"/>
      <c r="L9" s="65" t="s">
        <v>118</v>
      </c>
      <c r="M9" s="72">
        <f>'６月'!F45</f>
        <v>0</v>
      </c>
      <c r="N9" s="73">
        <f>'６月'!G45</f>
        <v>0</v>
      </c>
      <c r="O9" s="73">
        <f>'６月'!H45</f>
        <v>0</v>
      </c>
      <c r="P9" s="73">
        <f>'６月'!I45</f>
        <v>1</v>
      </c>
      <c r="Q9" s="73">
        <f>'６月'!J45</f>
        <v>1</v>
      </c>
      <c r="R9" s="74">
        <f>'６月'!K45</f>
        <v>1</v>
      </c>
    </row>
    <row r="10" spans="2:18" s="67" customFormat="1" ht="18" customHeight="1">
      <c r="B10" s="1983"/>
      <c r="C10" s="66" t="s">
        <v>119</v>
      </c>
      <c r="D10" s="75">
        <f>'７月'!F45</f>
        <v>0</v>
      </c>
      <c r="E10" s="76">
        <f>'７月'!G45</f>
        <v>0</v>
      </c>
      <c r="F10" s="76">
        <f>'７月'!H45</f>
        <v>0</v>
      </c>
      <c r="G10" s="76">
        <f>'７月'!I45</f>
        <v>1</v>
      </c>
      <c r="H10" s="76">
        <f>'７月'!J45</f>
        <v>1</v>
      </c>
      <c r="I10" s="77">
        <f>'７月'!K45</f>
        <v>1</v>
      </c>
      <c r="K10" s="1983"/>
      <c r="L10" s="66" t="s">
        <v>119</v>
      </c>
      <c r="M10" s="75">
        <f>'７月'!F46</f>
        <v>0</v>
      </c>
      <c r="N10" s="76">
        <f>'７月'!G46</f>
        <v>0</v>
      </c>
      <c r="O10" s="76">
        <f>'７月'!H46</f>
        <v>0</v>
      </c>
      <c r="P10" s="76">
        <f>'７月'!I46</f>
        <v>3</v>
      </c>
      <c r="Q10" s="76">
        <f>'７月'!J46</f>
        <v>3</v>
      </c>
      <c r="R10" s="77">
        <f>'７月'!K46</f>
        <v>3</v>
      </c>
    </row>
    <row r="11" spans="2:18" s="67" customFormat="1" ht="18" customHeight="1">
      <c r="B11" s="1981" t="s">
        <v>129</v>
      </c>
      <c r="C11" s="47" t="s">
        <v>120</v>
      </c>
      <c r="D11" s="69">
        <f>'８月'!F45</f>
        <v>0</v>
      </c>
      <c r="E11" s="70">
        <f>'８月'!G45</f>
        <v>0</v>
      </c>
      <c r="F11" s="70">
        <f>'８月'!H45</f>
        <v>0</v>
      </c>
      <c r="G11" s="70">
        <f>'８月'!I45</f>
        <v>1</v>
      </c>
      <c r="H11" s="70">
        <f>'８月'!J45</f>
        <v>1</v>
      </c>
      <c r="I11" s="71">
        <f>'８月'!K45</f>
        <v>1</v>
      </c>
      <c r="K11" s="1981" t="s">
        <v>129</v>
      </c>
      <c r="L11" s="47" t="s">
        <v>120</v>
      </c>
      <c r="M11" s="69">
        <f>'８月'!F46</f>
        <v>0</v>
      </c>
      <c r="N11" s="70">
        <f>'８月'!G46</f>
        <v>0</v>
      </c>
      <c r="O11" s="70">
        <f>'８月'!H46</f>
        <v>0</v>
      </c>
      <c r="P11" s="70">
        <f>'８月'!I46</f>
        <v>2</v>
      </c>
      <c r="Q11" s="70">
        <f>'８月'!J46</f>
        <v>2</v>
      </c>
      <c r="R11" s="71">
        <f>'８月'!K46</f>
        <v>2</v>
      </c>
    </row>
    <row r="12" spans="2:18" s="67" customFormat="1" ht="18" customHeight="1">
      <c r="B12" s="1982"/>
      <c r="C12" s="65" t="s">
        <v>121</v>
      </c>
      <c r="D12" s="72">
        <f>'９月'!F44</f>
        <v>0</v>
      </c>
      <c r="E12" s="73">
        <f>'９月'!G44</f>
        <v>0</v>
      </c>
      <c r="F12" s="73">
        <f>'９月'!H44</f>
        <v>1</v>
      </c>
      <c r="G12" s="73">
        <f>'９月'!I44</f>
        <v>3</v>
      </c>
      <c r="H12" s="73">
        <f>'９月'!J44</f>
        <v>3</v>
      </c>
      <c r="I12" s="74">
        <f>'９月'!K44</f>
        <v>3</v>
      </c>
      <c r="K12" s="1982"/>
      <c r="L12" s="65" t="s">
        <v>121</v>
      </c>
      <c r="M12" s="72">
        <f>'９月'!F45</f>
        <v>0</v>
      </c>
      <c r="N12" s="73">
        <f>'９月'!G45</f>
        <v>0</v>
      </c>
      <c r="O12" s="73">
        <f>'９月'!H45</f>
        <v>0</v>
      </c>
      <c r="P12" s="73">
        <f>'９月'!I45</f>
        <v>1</v>
      </c>
      <c r="Q12" s="73">
        <f>'９月'!J45</f>
        <v>1</v>
      </c>
      <c r="R12" s="74">
        <f>'９月'!K45</f>
        <v>1</v>
      </c>
    </row>
    <row r="13" spans="2:18" s="67" customFormat="1" ht="18" customHeight="1">
      <c r="B13" s="1982"/>
      <c r="C13" s="65" t="s">
        <v>122</v>
      </c>
      <c r="D13" s="72">
        <f>'１０月'!F45</f>
        <v>0</v>
      </c>
      <c r="E13" s="73">
        <f>'１０月'!G45</f>
        <v>0</v>
      </c>
      <c r="F13" s="73">
        <f>'１０月'!H45</f>
        <v>1</v>
      </c>
      <c r="G13" s="73">
        <f>'１０月'!I45</f>
        <v>4</v>
      </c>
      <c r="H13" s="73">
        <f>'１０月'!J45</f>
        <v>4</v>
      </c>
      <c r="I13" s="74">
        <f>'１０月'!K45</f>
        <v>4</v>
      </c>
      <c r="K13" s="1982"/>
      <c r="L13" s="65" t="s">
        <v>122</v>
      </c>
      <c r="M13" s="72">
        <f>'１０月'!F46</f>
        <v>0</v>
      </c>
      <c r="N13" s="73">
        <f>'１０月'!G46</f>
        <v>0</v>
      </c>
      <c r="O13" s="73">
        <f>'１０月'!H46</f>
        <v>0</v>
      </c>
      <c r="P13" s="73">
        <f>'１０月'!I46</f>
        <v>0</v>
      </c>
      <c r="Q13" s="73">
        <f>'１０月'!J46</f>
        <v>0</v>
      </c>
      <c r="R13" s="74">
        <f>'１０月'!K46</f>
        <v>0</v>
      </c>
    </row>
    <row r="14" spans="2:18" s="67" customFormat="1" ht="18" customHeight="1">
      <c r="B14" s="1982"/>
      <c r="C14" s="65" t="s">
        <v>123</v>
      </c>
      <c r="D14" s="72">
        <f>'１１月'!F44</f>
        <v>0</v>
      </c>
      <c r="E14" s="73">
        <f>'１１月'!G44</f>
        <v>0</v>
      </c>
      <c r="F14" s="73">
        <f>'１１月'!H44</f>
        <v>0</v>
      </c>
      <c r="G14" s="73">
        <f>'１１月'!I44</f>
        <v>1</v>
      </c>
      <c r="H14" s="73">
        <f>'１１月'!J44</f>
        <v>1</v>
      </c>
      <c r="I14" s="74">
        <f>'１１月'!K44</f>
        <v>1</v>
      </c>
      <c r="K14" s="1982"/>
      <c r="L14" s="65" t="s">
        <v>123</v>
      </c>
      <c r="M14" s="72">
        <f>'１１月'!F45</f>
        <v>0</v>
      </c>
      <c r="N14" s="73">
        <f>'１１月'!G45</f>
        <v>0</v>
      </c>
      <c r="O14" s="73">
        <f>'１１月'!H45</f>
        <v>0</v>
      </c>
      <c r="P14" s="73">
        <f>'１１月'!I45</f>
        <v>0</v>
      </c>
      <c r="Q14" s="73">
        <f>'１１月'!J45</f>
        <v>0</v>
      </c>
      <c r="R14" s="74">
        <f>'１１月'!K45</f>
        <v>0</v>
      </c>
    </row>
    <row r="15" spans="2:18" s="67" customFormat="1" ht="18" customHeight="1">
      <c r="B15" s="1983"/>
      <c r="C15" s="66" t="s">
        <v>124</v>
      </c>
      <c r="D15" s="75">
        <f>'１２月'!F45</f>
        <v>0</v>
      </c>
      <c r="E15" s="76">
        <f>'１２月'!G45</f>
        <v>0</v>
      </c>
      <c r="F15" s="76">
        <f>'１２月'!H45</f>
        <v>0</v>
      </c>
      <c r="G15" s="76">
        <f>'１２月'!I45</f>
        <v>1</v>
      </c>
      <c r="H15" s="76">
        <f>'１２月'!J45</f>
        <v>1</v>
      </c>
      <c r="I15" s="77">
        <f>'１２月'!K45</f>
        <v>1</v>
      </c>
      <c r="K15" s="1983"/>
      <c r="L15" s="66" t="s">
        <v>124</v>
      </c>
      <c r="M15" s="75">
        <f>'１２月'!F46</f>
        <v>0</v>
      </c>
      <c r="N15" s="76">
        <f>'１２月'!G46</f>
        <v>0</v>
      </c>
      <c r="O15" s="76">
        <f>'１２月'!H46</f>
        <v>0</v>
      </c>
      <c r="P15" s="76">
        <f>'１２月'!I46</f>
        <v>0</v>
      </c>
      <c r="Q15" s="76">
        <f>'１２月'!J46</f>
        <v>0</v>
      </c>
      <c r="R15" s="77">
        <f>'１２月'!K46</f>
        <v>0</v>
      </c>
    </row>
    <row r="16" spans="2:18" s="67" customFormat="1" ht="18" customHeight="1">
      <c r="B16" s="1981" t="s">
        <v>130</v>
      </c>
      <c r="C16" s="47" t="s">
        <v>125</v>
      </c>
      <c r="D16" s="69">
        <f>'１月'!F45</f>
        <v>0</v>
      </c>
      <c r="E16" s="70">
        <f>'１月'!G45</f>
        <v>0</v>
      </c>
      <c r="F16" s="70">
        <f>'１月'!H45</f>
        <v>0</v>
      </c>
      <c r="G16" s="70">
        <f>'１月'!I45</f>
        <v>1</v>
      </c>
      <c r="H16" s="70">
        <f>'１月'!J45</f>
        <v>1</v>
      </c>
      <c r="I16" s="71">
        <f>'１月'!K45</f>
        <v>1</v>
      </c>
      <c r="K16" s="1981" t="s">
        <v>130</v>
      </c>
      <c r="L16" s="47" t="s">
        <v>125</v>
      </c>
      <c r="M16" s="69">
        <f>'１月'!F46</f>
        <v>0</v>
      </c>
      <c r="N16" s="70">
        <f>'１月'!G46</f>
        <v>0</v>
      </c>
      <c r="O16" s="70">
        <f>'１月'!H46</f>
        <v>0</v>
      </c>
      <c r="P16" s="70">
        <f>'１月'!I46</f>
        <v>0</v>
      </c>
      <c r="Q16" s="70">
        <f>'１月'!J46</f>
        <v>0</v>
      </c>
      <c r="R16" s="71">
        <f>'１月'!K46</f>
        <v>0</v>
      </c>
    </row>
    <row r="17" spans="2:18" s="67" customFormat="1" ht="18" customHeight="1">
      <c r="B17" s="1982"/>
      <c r="C17" s="65" t="s">
        <v>126</v>
      </c>
      <c r="D17" s="72">
        <f>'２月'!F44</f>
        <v>0</v>
      </c>
      <c r="E17" s="73">
        <f>'２月'!G44</f>
        <v>0</v>
      </c>
      <c r="F17" s="73">
        <f>'２月'!H44</f>
        <v>1</v>
      </c>
      <c r="G17" s="73">
        <f>'２月'!I44</f>
        <v>2</v>
      </c>
      <c r="H17" s="73">
        <f>'２月'!J44</f>
        <v>2</v>
      </c>
      <c r="I17" s="74">
        <f>'２月'!K44</f>
        <v>2</v>
      </c>
      <c r="K17" s="1982"/>
      <c r="L17" s="65" t="s">
        <v>126</v>
      </c>
      <c r="M17" s="72">
        <f>'２月'!F45</f>
        <v>0</v>
      </c>
      <c r="N17" s="73">
        <f>'２月'!G45</f>
        <v>0</v>
      </c>
      <c r="O17" s="73">
        <f>'２月'!H45</f>
        <v>0</v>
      </c>
      <c r="P17" s="73">
        <f>'２月'!I45</f>
        <v>0</v>
      </c>
      <c r="Q17" s="73">
        <f>'２月'!J45</f>
        <v>0</v>
      </c>
      <c r="R17" s="74">
        <f>'２月'!K45</f>
        <v>0</v>
      </c>
    </row>
    <row r="18" spans="2:18" s="67" customFormat="1" ht="18" customHeight="1" thickBot="1">
      <c r="B18" s="1896"/>
      <c r="C18" s="50" t="s">
        <v>127</v>
      </c>
      <c r="D18" s="78">
        <f>'３月'!F46</f>
        <v>1</v>
      </c>
      <c r="E18" s="79">
        <f>'３月'!G46</f>
        <v>1</v>
      </c>
      <c r="F18" s="79">
        <f>'３月'!H46</f>
        <v>1</v>
      </c>
      <c r="G18" s="79">
        <f>'３月'!I46</f>
        <v>1</v>
      </c>
      <c r="H18" s="79">
        <f>'３月'!J46</f>
        <v>1</v>
      </c>
      <c r="I18" s="80">
        <f>'３月'!K46</f>
        <v>1</v>
      </c>
      <c r="K18" s="1896"/>
      <c r="L18" s="50" t="s">
        <v>127</v>
      </c>
      <c r="M18" s="78">
        <f>'３月'!F47</f>
        <v>0</v>
      </c>
      <c r="N18" s="79">
        <f>'３月'!G47</f>
        <v>0</v>
      </c>
      <c r="O18" s="79">
        <f>'３月'!H47</f>
        <v>0</v>
      </c>
      <c r="P18" s="79">
        <f>'３月'!I47</f>
        <v>0</v>
      </c>
      <c r="Q18" s="79">
        <f>'３月'!J47</f>
        <v>0</v>
      </c>
      <c r="R18" s="80">
        <f>'３月'!K47</f>
        <v>0</v>
      </c>
    </row>
    <row r="19" spans="2:18" s="67" customFormat="1" ht="18" customHeight="1" thickTop="1">
      <c r="B19" s="1976" t="s">
        <v>77</v>
      </c>
      <c r="C19" s="1977"/>
      <c r="D19" s="81">
        <f>'７月'!M45</f>
        <v>0</v>
      </c>
      <c r="E19" s="82">
        <f>'７月'!N45</f>
        <v>0</v>
      </c>
      <c r="F19" s="82">
        <f>'７月'!O45</f>
        <v>0</v>
      </c>
      <c r="G19" s="82">
        <f>'７月'!P45</f>
        <v>8</v>
      </c>
      <c r="H19" s="82">
        <f>'７月'!Q45</f>
        <v>8</v>
      </c>
      <c r="I19" s="83">
        <f>'７月'!R45</f>
        <v>8</v>
      </c>
      <c r="K19" s="1976" t="s">
        <v>77</v>
      </c>
      <c r="L19" s="1977"/>
      <c r="M19" s="81">
        <f>'７月'!M46</f>
        <v>0</v>
      </c>
      <c r="N19" s="82">
        <f>'７月'!N46</f>
        <v>0</v>
      </c>
      <c r="O19" s="82">
        <f>'７月'!O46</f>
        <v>0</v>
      </c>
      <c r="P19" s="82">
        <f>'７月'!P46</f>
        <v>4</v>
      </c>
      <c r="Q19" s="82">
        <f>'７月'!Q46</f>
        <v>4</v>
      </c>
      <c r="R19" s="83">
        <f>'７月'!R46</f>
        <v>4</v>
      </c>
    </row>
    <row r="20" spans="2:18" s="67" customFormat="1" ht="18" customHeight="1">
      <c r="B20" s="1976" t="s">
        <v>78</v>
      </c>
      <c r="C20" s="1977"/>
      <c r="D20" s="81">
        <f>'１２月'!M45</f>
        <v>0</v>
      </c>
      <c r="E20" s="82">
        <f>'１２月'!N45</f>
        <v>0</v>
      </c>
      <c r="F20" s="82">
        <f>'１２月'!O45</f>
        <v>2</v>
      </c>
      <c r="G20" s="82">
        <f>'１２月'!P45</f>
        <v>10</v>
      </c>
      <c r="H20" s="82">
        <f>'１２月'!Q45</f>
        <v>10</v>
      </c>
      <c r="I20" s="83">
        <f>'１２月'!R45</f>
        <v>10</v>
      </c>
      <c r="K20" s="1976" t="s">
        <v>78</v>
      </c>
      <c r="L20" s="1977"/>
      <c r="M20" s="81">
        <f>'１２月'!M46</f>
        <v>0</v>
      </c>
      <c r="N20" s="82">
        <f>'１２月'!N46</f>
        <v>0</v>
      </c>
      <c r="O20" s="82">
        <f>'１２月'!O46</f>
        <v>0</v>
      </c>
      <c r="P20" s="82">
        <f>'１２月'!P46</f>
        <v>3</v>
      </c>
      <c r="Q20" s="82">
        <f>'１２月'!Q46</f>
        <v>3</v>
      </c>
      <c r="R20" s="83">
        <f>'１２月'!R46</f>
        <v>3</v>
      </c>
    </row>
    <row r="21" spans="2:18" s="67" customFormat="1" ht="18" customHeight="1" thickBot="1">
      <c r="B21" s="1978" t="s">
        <v>79</v>
      </c>
      <c r="C21" s="1979"/>
      <c r="D21" s="84">
        <f>'３月'!M46</f>
        <v>1</v>
      </c>
      <c r="E21" s="85">
        <f>'３月'!N46</f>
        <v>1</v>
      </c>
      <c r="F21" s="85">
        <f>'３月'!O46</f>
        <v>2</v>
      </c>
      <c r="G21" s="85">
        <f>'３月'!P46</f>
        <v>4</v>
      </c>
      <c r="H21" s="85">
        <f>'３月'!Q46</f>
        <v>4</v>
      </c>
      <c r="I21" s="86">
        <f>'３月'!R46</f>
        <v>4</v>
      </c>
      <c r="K21" s="1978" t="s">
        <v>79</v>
      </c>
      <c r="L21" s="1979"/>
      <c r="M21" s="84">
        <f>'３月'!M47</f>
        <v>0</v>
      </c>
      <c r="N21" s="85">
        <f>'３月'!N47</f>
        <v>0</v>
      </c>
      <c r="O21" s="85">
        <f>'３月'!O47</f>
        <v>0</v>
      </c>
      <c r="P21" s="85">
        <f>'３月'!P47</f>
        <v>0</v>
      </c>
      <c r="Q21" s="85">
        <f>'３月'!Q47</f>
        <v>0</v>
      </c>
      <c r="R21" s="86">
        <f>'３月'!R47</f>
        <v>0</v>
      </c>
    </row>
    <row r="22" spans="2:18" s="67" customFormat="1" ht="18" customHeight="1" thickTop="1">
      <c r="B22" s="1974" t="s">
        <v>80</v>
      </c>
      <c r="C22" s="1975"/>
      <c r="D22" s="87">
        <f>'３月'!T46</f>
        <v>1</v>
      </c>
      <c r="E22" s="88">
        <f>'３月'!U46</f>
        <v>1</v>
      </c>
      <c r="F22" s="88">
        <f>'３月'!V46</f>
        <v>4</v>
      </c>
      <c r="G22" s="88">
        <f>'３月'!W46</f>
        <v>22</v>
      </c>
      <c r="H22" s="88">
        <f>'３月'!X46</f>
        <v>22</v>
      </c>
      <c r="I22" s="89">
        <f>'３月'!Y46</f>
        <v>22</v>
      </c>
      <c r="K22" s="1974" t="s">
        <v>80</v>
      </c>
      <c r="L22" s="1975"/>
      <c r="M22" s="87">
        <f>'３月'!T47</f>
        <v>0</v>
      </c>
      <c r="N22" s="88">
        <f>'３月'!U47</f>
        <v>0</v>
      </c>
      <c r="O22" s="88">
        <f>'３月'!V47</f>
        <v>0</v>
      </c>
      <c r="P22" s="88">
        <f>'３月'!W47</f>
        <v>7</v>
      </c>
      <c r="Q22" s="88">
        <f>'３月'!X47</f>
        <v>7</v>
      </c>
      <c r="R22" s="89">
        <f>'３月'!Y47</f>
        <v>7</v>
      </c>
    </row>
    <row r="23" spans="2:18" ht="15.9" customHeight="1">
      <c r="B23" s="61"/>
      <c r="C23" s="61"/>
      <c r="K23" s="61"/>
      <c r="L23" s="61"/>
    </row>
    <row r="24" spans="2:18" ht="9.9" customHeight="1"/>
    <row r="25" spans="2:18" ht="20.100000000000001" customHeight="1">
      <c r="B25" s="1970" t="s">
        <v>243</v>
      </c>
      <c r="C25" s="1970"/>
      <c r="D25" s="1970"/>
      <c r="E25" s="1970"/>
      <c r="F25" s="1970"/>
      <c r="G25" s="1970"/>
      <c r="H25" s="1970"/>
      <c r="I25" s="1970"/>
      <c r="J25" s="130"/>
      <c r="K25" s="1984" t="s">
        <v>132</v>
      </c>
      <c r="L25" s="1984"/>
      <c r="M25" s="1984"/>
      <c r="N25" s="1984"/>
      <c r="O25" s="1984"/>
      <c r="P25" s="1984"/>
      <c r="Q25" s="1984"/>
      <c r="R25" s="1984"/>
    </row>
    <row r="26" spans="2:18" ht="9.9" customHeight="1">
      <c r="B26" s="130"/>
      <c r="C26" s="130"/>
      <c r="D26" s="130"/>
      <c r="E26" s="130"/>
      <c r="F26" s="130"/>
      <c r="G26" s="130"/>
      <c r="H26" s="130"/>
      <c r="I26" s="130"/>
      <c r="J26" s="130"/>
      <c r="K26" s="671"/>
      <c r="L26" s="671"/>
      <c r="M26" s="671"/>
      <c r="N26" s="671"/>
      <c r="O26" s="671"/>
      <c r="P26" s="671"/>
      <c r="Q26" s="671"/>
      <c r="R26" s="671"/>
    </row>
    <row r="27" spans="2:18" s="67" customFormat="1" ht="18" customHeight="1" thickBot="1">
      <c r="B27" s="211" t="s">
        <v>58</v>
      </c>
      <c r="C27" s="212" t="s">
        <v>63</v>
      </c>
      <c r="D27" s="211" t="s">
        <v>8</v>
      </c>
      <c r="E27" s="213" t="s">
        <v>9</v>
      </c>
      <c r="F27" s="213" t="s">
        <v>10</v>
      </c>
      <c r="G27" s="213" t="s">
        <v>11</v>
      </c>
      <c r="H27" s="213" t="s">
        <v>12</v>
      </c>
      <c r="I27" s="212" t="s">
        <v>13</v>
      </c>
      <c r="J27" s="208"/>
      <c r="K27" s="672" t="s">
        <v>58</v>
      </c>
      <c r="L27" s="672" t="s">
        <v>63</v>
      </c>
      <c r="M27" s="672" t="s">
        <v>8</v>
      </c>
      <c r="N27" s="672" t="s">
        <v>9</v>
      </c>
      <c r="O27" s="672" t="s">
        <v>10</v>
      </c>
      <c r="P27" s="672" t="s">
        <v>11</v>
      </c>
      <c r="Q27" s="672" t="s">
        <v>12</v>
      </c>
      <c r="R27" s="672" t="s">
        <v>13</v>
      </c>
    </row>
    <row r="28" spans="2:18" s="67" customFormat="1" ht="18" customHeight="1" thickTop="1">
      <c r="B28" s="1968" t="s">
        <v>128</v>
      </c>
      <c r="C28" s="186" t="s">
        <v>116</v>
      </c>
      <c r="D28" s="214">
        <f>'４月'!F40</f>
        <v>64</v>
      </c>
      <c r="E28" s="215">
        <f>'４月'!G40</f>
        <v>100</v>
      </c>
      <c r="F28" s="215">
        <f>'４月'!H40</f>
        <v>100</v>
      </c>
      <c r="G28" s="215">
        <f>'４月'!I40</f>
        <v>102</v>
      </c>
      <c r="H28" s="215">
        <f>'４月'!J40</f>
        <v>102</v>
      </c>
      <c r="I28" s="216">
        <f>'４月'!K40</f>
        <v>102</v>
      </c>
      <c r="J28" s="208"/>
      <c r="K28" s="1980" t="s">
        <v>128</v>
      </c>
      <c r="L28" s="672" t="s">
        <v>116</v>
      </c>
      <c r="M28" s="673">
        <f>'４月'!F46</f>
        <v>0</v>
      </c>
      <c r="N28" s="673">
        <f>'４月'!G46</f>
        <v>0</v>
      </c>
      <c r="O28" s="673">
        <f>'４月'!H46</f>
        <v>0</v>
      </c>
      <c r="P28" s="673">
        <f>'４月'!I46</f>
        <v>0</v>
      </c>
      <c r="Q28" s="673">
        <f>'４月'!J46</f>
        <v>0</v>
      </c>
      <c r="R28" s="673">
        <f>'４月'!K46</f>
        <v>0</v>
      </c>
    </row>
    <row r="29" spans="2:18" s="67" customFormat="1" ht="18" customHeight="1">
      <c r="B29" s="1969"/>
      <c r="C29" s="217" t="s">
        <v>117</v>
      </c>
      <c r="D29" s="218">
        <f>'５月'!F41</f>
        <v>93</v>
      </c>
      <c r="E29" s="219">
        <f>'５月'!G41</f>
        <v>93</v>
      </c>
      <c r="F29" s="219">
        <f>'５月'!H41</f>
        <v>100</v>
      </c>
      <c r="G29" s="219">
        <f>'５月'!I41</f>
        <v>108</v>
      </c>
      <c r="H29" s="219">
        <f>'５月'!J41</f>
        <v>108</v>
      </c>
      <c r="I29" s="220">
        <f>'５月'!K41</f>
        <v>108</v>
      </c>
      <c r="J29" s="208"/>
      <c r="K29" s="1973"/>
      <c r="L29" s="672" t="s">
        <v>117</v>
      </c>
      <c r="M29" s="673">
        <f>'５月'!F47</f>
        <v>0</v>
      </c>
      <c r="N29" s="673">
        <f>'５月'!G47</f>
        <v>0</v>
      </c>
      <c r="O29" s="673">
        <f>'５月'!H47</f>
        <v>0</v>
      </c>
      <c r="P29" s="673">
        <f>'５月'!I47</f>
        <v>0</v>
      </c>
      <c r="Q29" s="673">
        <f>'５月'!J47</f>
        <v>0</v>
      </c>
      <c r="R29" s="673">
        <f>'５月'!K47</f>
        <v>0</v>
      </c>
    </row>
    <row r="30" spans="2:18" s="67" customFormat="1" ht="18" customHeight="1">
      <c r="B30" s="1969"/>
      <c r="C30" s="217" t="s">
        <v>118</v>
      </c>
      <c r="D30" s="218">
        <f>'６月'!F40</f>
        <v>112</v>
      </c>
      <c r="E30" s="219">
        <f>'６月'!G40</f>
        <v>112</v>
      </c>
      <c r="F30" s="219">
        <f>'６月'!H40</f>
        <v>119</v>
      </c>
      <c r="G30" s="219">
        <f>'６月'!I40</f>
        <v>128</v>
      </c>
      <c r="H30" s="219">
        <f>'６月'!J40</f>
        <v>128</v>
      </c>
      <c r="I30" s="220">
        <f>'６月'!K40</f>
        <v>128</v>
      </c>
      <c r="J30" s="208"/>
      <c r="K30" s="1973"/>
      <c r="L30" s="672" t="s">
        <v>118</v>
      </c>
      <c r="M30" s="673">
        <f>'６月'!F46</f>
        <v>0</v>
      </c>
      <c r="N30" s="673">
        <f>'６月'!G46</f>
        <v>0</v>
      </c>
      <c r="O30" s="673">
        <f>'６月'!H46</f>
        <v>0</v>
      </c>
      <c r="P30" s="673">
        <f>'６月'!I46</f>
        <v>0</v>
      </c>
      <c r="Q30" s="673">
        <f>'６月'!J46</f>
        <v>0</v>
      </c>
      <c r="R30" s="673">
        <f>'６月'!K46</f>
        <v>0</v>
      </c>
    </row>
    <row r="31" spans="2:18" s="67" customFormat="1" ht="18" customHeight="1">
      <c r="B31" s="1972"/>
      <c r="C31" s="221" t="s">
        <v>119</v>
      </c>
      <c r="D31" s="222">
        <f>'７月'!F41</f>
        <v>78</v>
      </c>
      <c r="E31" s="223">
        <f>'７月'!G41</f>
        <v>78</v>
      </c>
      <c r="F31" s="223">
        <f>'７月'!H41</f>
        <v>82</v>
      </c>
      <c r="G31" s="223">
        <f>'７月'!I41</f>
        <v>88</v>
      </c>
      <c r="H31" s="223">
        <f>'７月'!J41</f>
        <v>89</v>
      </c>
      <c r="I31" s="224">
        <f>'７月'!K41</f>
        <v>90</v>
      </c>
      <c r="J31" s="208"/>
      <c r="K31" s="1973"/>
      <c r="L31" s="672" t="s">
        <v>119</v>
      </c>
      <c r="M31" s="673">
        <f>'７月'!F47</f>
        <v>0</v>
      </c>
      <c r="N31" s="673">
        <f>'７月'!G47</f>
        <v>0</v>
      </c>
      <c r="O31" s="673">
        <f>'７月'!H47</f>
        <v>0</v>
      </c>
      <c r="P31" s="673">
        <f>'７月'!I47</f>
        <v>0</v>
      </c>
      <c r="Q31" s="673">
        <f>'７月'!J47</f>
        <v>0</v>
      </c>
      <c r="R31" s="673">
        <f>'７月'!K47</f>
        <v>0</v>
      </c>
    </row>
    <row r="32" spans="2:18" s="67" customFormat="1" ht="18" customHeight="1">
      <c r="B32" s="1968" t="s">
        <v>129</v>
      </c>
      <c r="C32" s="186" t="s">
        <v>120</v>
      </c>
      <c r="D32" s="214">
        <f>'８月'!F41</f>
        <v>51</v>
      </c>
      <c r="E32" s="215">
        <f>'８月'!G41</f>
        <v>51</v>
      </c>
      <c r="F32" s="215">
        <f>'８月'!H41</f>
        <v>54</v>
      </c>
      <c r="G32" s="215">
        <f>'８月'!I41</f>
        <v>59</v>
      </c>
      <c r="H32" s="215">
        <f>'８月'!J41</f>
        <v>59</v>
      </c>
      <c r="I32" s="216">
        <f>'８月'!K41</f>
        <v>59</v>
      </c>
      <c r="J32" s="208"/>
      <c r="K32" s="1980" t="s">
        <v>129</v>
      </c>
      <c r="L32" s="672" t="s">
        <v>120</v>
      </c>
      <c r="M32" s="673">
        <f>'８月'!F47</f>
        <v>0</v>
      </c>
      <c r="N32" s="673">
        <f>'８月'!G47</f>
        <v>0</v>
      </c>
      <c r="O32" s="673">
        <f>'８月'!H47</f>
        <v>0</v>
      </c>
      <c r="P32" s="673">
        <f>'８月'!I47</f>
        <v>0</v>
      </c>
      <c r="Q32" s="673">
        <f>'８月'!J47</f>
        <v>0</v>
      </c>
      <c r="R32" s="673">
        <f>'８月'!K47</f>
        <v>0</v>
      </c>
    </row>
    <row r="33" spans="2:18" s="67" customFormat="1" ht="18" customHeight="1">
      <c r="B33" s="1969"/>
      <c r="C33" s="217" t="s">
        <v>121</v>
      </c>
      <c r="D33" s="218">
        <f>'９月'!F40</f>
        <v>96</v>
      </c>
      <c r="E33" s="219">
        <f>'９月'!G40</f>
        <v>96</v>
      </c>
      <c r="F33" s="219">
        <f>'９月'!H40</f>
        <v>103</v>
      </c>
      <c r="G33" s="219">
        <f>'９月'!I40</f>
        <v>109</v>
      </c>
      <c r="H33" s="219">
        <f>'９月'!J40</f>
        <v>109</v>
      </c>
      <c r="I33" s="220">
        <f>'９月'!K40</f>
        <v>109</v>
      </c>
      <c r="J33" s="208"/>
      <c r="K33" s="1973"/>
      <c r="L33" s="672" t="s">
        <v>121</v>
      </c>
      <c r="M33" s="673">
        <f>'９月'!F46</f>
        <v>0</v>
      </c>
      <c r="N33" s="673">
        <f>'９月'!G46</f>
        <v>0</v>
      </c>
      <c r="O33" s="673">
        <f>'９月'!H46</f>
        <v>0</v>
      </c>
      <c r="P33" s="673">
        <f>'９月'!I46</f>
        <v>0</v>
      </c>
      <c r="Q33" s="673">
        <f>'９月'!J46</f>
        <v>0</v>
      </c>
      <c r="R33" s="673">
        <f>'９月'!K46</f>
        <v>0</v>
      </c>
    </row>
    <row r="34" spans="2:18" s="67" customFormat="1" ht="18" customHeight="1">
      <c r="B34" s="1969"/>
      <c r="C34" s="217" t="s">
        <v>122</v>
      </c>
      <c r="D34" s="218">
        <f>'１０月'!F41</f>
        <v>112</v>
      </c>
      <c r="E34" s="219">
        <f>'１０月'!G41</f>
        <v>112</v>
      </c>
      <c r="F34" s="219">
        <f>'１０月'!H41</f>
        <v>118</v>
      </c>
      <c r="G34" s="219">
        <f>'１０月'!I41</f>
        <v>132</v>
      </c>
      <c r="H34" s="219">
        <f>'１０月'!J41</f>
        <v>132</v>
      </c>
      <c r="I34" s="220">
        <f>'１０月'!K41</f>
        <v>132</v>
      </c>
      <c r="J34" s="208"/>
      <c r="K34" s="1973"/>
      <c r="L34" s="672" t="s">
        <v>122</v>
      </c>
      <c r="M34" s="673">
        <f>'１０月'!F47</f>
        <v>0</v>
      </c>
      <c r="N34" s="673">
        <f>'１０月'!G47</f>
        <v>0</v>
      </c>
      <c r="O34" s="673">
        <f>'１０月'!H47</f>
        <v>0</v>
      </c>
      <c r="P34" s="673">
        <f>'１０月'!I47</f>
        <v>0</v>
      </c>
      <c r="Q34" s="673">
        <f>'１０月'!J47</f>
        <v>0</v>
      </c>
      <c r="R34" s="673">
        <f>'１０月'!K47</f>
        <v>0</v>
      </c>
    </row>
    <row r="35" spans="2:18" s="67" customFormat="1" ht="18" customHeight="1">
      <c r="B35" s="1969"/>
      <c r="C35" s="217" t="s">
        <v>123</v>
      </c>
      <c r="D35" s="218">
        <f>'１１月'!F40</f>
        <v>98</v>
      </c>
      <c r="E35" s="219">
        <f>'１１月'!G40</f>
        <v>98</v>
      </c>
      <c r="F35" s="219">
        <f>'１１月'!H40</f>
        <v>102</v>
      </c>
      <c r="G35" s="219">
        <f>'１１月'!I40</f>
        <v>108</v>
      </c>
      <c r="H35" s="219">
        <f>'１１月'!J40</f>
        <v>108</v>
      </c>
      <c r="I35" s="220">
        <f>'１１月'!K40</f>
        <v>108</v>
      </c>
      <c r="J35" s="208"/>
      <c r="K35" s="1973"/>
      <c r="L35" s="672" t="s">
        <v>123</v>
      </c>
      <c r="M35" s="673">
        <f>'１１月'!F46</f>
        <v>0</v>
      </c>
      <c r="N35" s="673">
        <f>'１１月'!G46</f>
        <v>0</v>
      </c>
      <c r="O35" s="673">
        <f>'１１月'!H46</f>
        <v>0</v>
      </c>
      <c r="P35" s="673">
        <f>'１１月'!I46</f>
        <v>0</v>
      </c>
      <c r="Q35" s="673">
        <f>'１１月'!J46</f>
        <v>0</v>
      </c>
      <c r="R35" s="673">
        <f>'１１月'!K46</f>
        <v>0</v>
      </c>
    </row>
    <row r="36" spans="2:18" s="67" customFormat="1" ht="18" customHeight="1">
      <c r="B36" s="1972"/>
      <c r="C36" s="221" t="s">
        <v>124</v>
      </c>
      <c r="D36" s="222">
        <f>'１２月'!F41</f>
        <v>95</v>
      </c>
      <c r="E36" s="223">
        <f>'１２月'!G41</f>
        <v>95</v>
      </c>
      <c r="F36" s="223">
        <f>'１２月'!H41</f>
        <v>101</v>
      </c>
      <c r="G36" s="223">
        <f>'１２月'!I41</f>
        <v>108</v>
      </c>
      <c r="H36" s="223">
        <f>'１２月'!J41</f>
        <v>108</v>
      </c>
      <c r="I36" s="224">
        <f>'１２月'!K41</f>
        <v>108</v>
      </c>
      <c r="J36" s="208"/>
      <c r="K36" s="1973"/>
      <c r="L36" s="672" t="s">
        <v>124</v>
      </c>
      <c r="M36" s="673">
        <f>'１２月'!F47</f>
        <v>0</v>
      </c>
      <c r="N36" s="673">
        <f>'１２月'!G47</f>
        <v>0</v>
      </c>
      <c r="O36" s="673">
        <f>'１２月'!H47</f>
        <v>0</v>
      </c>
      <c r="P36" s="673">
        <f>'１２月'!I47</f>
        <v>0</v>
      </c>
      <c r="Q36" s="673">
        <f>'１２月'!J47</f>
        <v>0</v>
      </c>
      <c r="R36" s="673">
        <f>'１２月'!K47</f>
        <v>0</v>
      </c>
    </row>
    <row r="37" spans="2:18" s="67" customFormat="1" ht="18" customHeight="1">
      <c r="B37" s="1968" t="s">
        <v>130</v>
      </c>
      <c r="C37" s="186" t="s">
        <v>125</v>
      </c>
      <c r="D37" s="214">
        <f>'１月'!F41</f>
        <v>45</v>
      </c>
      <c r="E37" s="215">
        <f>'１月'!G41</f>
        <v>45</v>
      </c>
      <c r="F37" s="215">
        <f>'１月'!H41</f>
        <v>46</v>
      </c>
      <c r="G37" s="215">
        <f>'１月'!I41</f>
        <v>49</v>
      </c>
      <c r="H37" s="215">
        <f>'１月'!J41</f>
        <v>49</v>
      </c>
      <c r="I37" s="216">
        <f>'１月'!K41</f>
        <v>49</v>
      </c>
      <c r="J37" s="208"/>
      <c r="K37" s="1980" t="s">
        <v>130</v>
      </c>
      <c r="L37" s="672" t="s">
        <v>125</v>
      </c>
      <c r="M37" s="673">
        <f>'１月'!F47</f>
        <v>0</v>
      </c>
      <c r="N37" s="673">
        <f>'１月'!G47</f>
        <v>0</v>
      </c>
      <c r="O37" s="673">
        <f>'１月'!H47</f>
        <v>0</v>
      </c>
      <c r="P37" s="673">
        <f>'１月'!I47</f>
        <v>0</v>
      </c>
      <c r="Q37" s="673">
        <f>'１月'!J47</f>
        <v>0</v>
      </c>
      <c r="R37" s="673">
        <f>'１月'!K47</f>
        <v>0</v>
      </c>
    </row>
    <row r="38" spans="2:18" s="67" customFormat="1" ht="18" customHeight="1">
      <c r="B38" s="1969"/>
      <c r="C38" s="217" t="s">
        <v>126</v>
      </c>
      <c r="D38" s="218">
        <f>'２月'!F40</f>
        <v>93</v>
      </c>
      <c r="E38" s="219">
        <f>'２月'!G40</f>
        <v>93</v>
      </c>
      <c r="F38" s="219">
        <f>'２月'!H40</f>
        <v>100</v>
      </c>
      <c r="G38" s="219">
        <f>'２月'!I40</f>
        <v>106</v>
      </c>
      <c r="H38" s="219">
        <f>'２月'!J40</f>
        <v>106</v>
      </c>
      <c r="I38" s="220">
        <f>'２月'!K40</f>
        <v>106</v>
      </c>
      <c r="J38" s="208"/>
      <c r="K38" s="1973"/>
      <c r="L38" s="672" t="s">
        <v>126</v>
      </c>
      <c r="M38" s="673">
        <f>'２月'!F46</f>
        <v>0</v>
      </c>
      <c r="N38" s="673">
        <f>'２月'!G46</f>
        <v>0</v>
      </c>
      <c r="O38" s="673">
        <f>'２月'!H46</f>
        <v>0</v>
      </c>
      <c r="P38" s="673">
        <f>'２月'!I46</f>
        <v>0</v>
      </c>
      <c r="Q38" s="673">
        <f>'２月'!J46</f>
        <v>0</v>
      </c>
      <c r="R38" s="673">
        <f>'２月'!K46</f>
        <v>0</v>
      </c>
    </row>
    <row r="39" spans="2:18" s="67" customFormat="1" ht="18" customHeight="1" thickBot="1">
      <c r="B39" s="1920"/>
      <c r="C39" s="133" t="s">
        <v>127</v>
      </c>
      <c r="D39" s="225">
        <f>'３月'!F41</f>
        <v>91</v>
      </c>
      <c r="E39" s="226">
        <f>'３月'!G41</f>
        <v>91</v>
      </c>
      <c r="F39" s="226">
        <f>'３月'!H41</f>
        <v>97</v>
      </c>
      <c r="G39" s="226">
        <f>'３月'!I41</f>
        <v>104</v>
      </c>
      <c r="H39" s="226">
        <f>'３月'!J41</f>
        <v>104</v>
      </c>
      <c r="I39" s="227">
        <f>'３月'!K41</f>
        <v>83</v>
      </c>
      <c r="J39" s="208"/>
      <c r="K39" s="1973"/>
      <c r="L39" s="672" t="s">
        <v>127</v>
      </c>
      <c r="M39" s="673">
        <f>'３月'!F48</f>
        <v>0</v>
      </c>
      <c r="N39" s="673">
        <f>'３月'!G48</f>
        <v>0</v>
      </c>
      <c r="O39" s="673">
        <f>'３月'!H48</f>
        <v>0</v>
      </c>
      <c r="P39" s="673">
        <f>'３月'!I48</f>
        <v>0</v>
      </c>
      <c r="Q39" s="673">
        <f>'３月'!J48</f>
        <v>0</v>
      </c>
      <c r="R39" s="673">
        <f>'３月'!K48</f>
        <v>0</v>
      </c>
    </row>
    <row r="40" spans="2:18" s="67" customFormat="1" ht="18" customHeight="1" thickTop="1">
      <c r="B40" s="1964" t="s">
        <v>77</v>
      </c>
      <c r="C40" s="1965"/>
      <c r="D40" s="228">
        <f>'７月'!M41</f>
        <v>347</v>
      </c>
      <c r="E40" s="229">
        <f>'７月'!N41</f>
        <v>383</v>
      </c>
      <c r="F40" s="229">
        <f>'７月'!O41</f>
        <v>401</v>
      </c>
      <c r="G40" s="229">
        <f>'７月'!P41</f>
        <v>426</v>
      </c>
      <c r="H40" s="229">
        <f>'７月'!Q41</f>
        <v>427</v>
      </c>
      <c r="I40" s="230">
        <f>'７月'!R41</f>
        <v>428</v>
      </c>
      <c r="J40" s="208"/>
      <c r="K40" s="1973" t="s">
        <v>77</v>
      </c>
      <c r="L40" s="1973"/>
      <c r="M40" s="673">
        <f>'７月'!M47</f>
        <v>0</v>
      </c>
      <c r="N40" s="673">
        <f>'７月'!N47</f>
        <v>0</v>
      </c>
      <c r="O40" s="673">
        <f>'７月'!O47</f>
        <v>0</v>
      </c>
      <c r="P40" s="673">
        <f>'７月'!P47</f>
        <v>0</v>
      </c>
      <c r="Q40" s="673">
        <f>'７月'!Q47</f>
        <v>0</v>
      </c>
      <c r="R40" s="673">
        <f>'７月'!R47</f>
        <v>0</v>
      </c>
    </row>
    <row r="41" spans="2:18" s="67" customFormat="1" ht="18" customHeight="1">
      <c r="B41" s="1964" t="s">
        <v>78</v>
      </c>
      <c r="C41" s="1965"/>
      <c r="D41" s="228">
        <f>'１２月'!M41</f>
        <v>452</v>
      </c>
      <c r="E41" s="229">
        <f>'１２月'!N41</f>
        <v>452</v>
      </c>
      <c r="F41" s="229">
        <f>'１２月'!O41</f>
        <v>478</v>
      </c>
      <c r="G41" s="229">
        <f>'１２月'!P41</f>
        <v>516</v>
      </c>
      <c r="H41" s="229">
        <f>'１２月'!Q41</f>
        <v>516</v>
      </c>
      <c r="I41" s="230">
        <f>'１２月'!R41</f>
        <v>516</v>
      </c>
      <c r="J41" s="208"/>
      <c r="K41" s="1973" t="s">
        <v>78</v>
      </c>
      <c r="L41" s="1973"/>
      <c r="M41" s="673">
        <f>'１２月'!M47</f>
        <v>0</v>
      </c>
      <c r="N41" s="673">
        <f>'１２月'!N47</f>
        <v>0</v>
      </c>
      <c r="O41" s="673">
        <f>'１２月'!O47</f>
        <v>0</v>
      </c>
      <c r="P41" s="673">
        <f>'１２月'!P47</f>
        <v>0</v>
      </c>
      <c r="Q41" s="673">
        <f>'１２月'!Q47</f>
        <v>0</v>
      </c>
      <c r="R41" s="673">
        <f>'１２月'!R47</f>
        <v>0</v>
      </c>
    </row>
    <row r="42" spans="2:18" s="67" customFormat="1" ht="18" customHeight="1" thickBot="1">
      <c r="B42" s="1966" t="s">
        <v>79</v>
      </c>
      <c r="C42" s="1967"/>
      <c r="D42" s="231">
        <f>'３月'!M41</f>
        <v>229</v>
      </c>
      <c r="E42" s="232">
        <f>'３月'!N41</f>
        <v>229</v>
      </c>
      <c r="F42" s="232">
        <f>'３月'!O41</f>
        <v>243</v>
      </c>
      <c r="G42" s="232">
        <f>'３月'!P41</f>
        <v>259</v>
      </c>
      <c r="H42" s="232">
        <f>'３月'!Q41</f>
        <v>259</v>
      </c>
      <c r="I42" s="233">
        <f>'３月'!R41</f>
        <v>238</v>
      </c>
      <c r="J42" s="208"/>
      <c r="K42" s="1973" t="s">
        <v>79</v>
      </c>
      <c r="L42" s="1973"/>
      <c r="M42" s="673">
        <f>'３月'!M48</f>
        <v>0</v>
      </c>
      <c r="N42" s="673">
        <f>'３月'!N48</f>
        <v>0</v>
      </c>
      <c r="O42" s="673">
        <f>'３月'!O48</f>
        <v>0</v>
      </c>
      <c r="P42" s="673">
        <f>'３月'!P48</f>
        <v>0</v>
      </c>
      <c r="Q42" s="673">
        <f>'３月'!Q48</f>
        <v>0</v>
      </c>
      <c r="R42" s="673">
        <f>'３月'!R48</f>
        <v>0</v>
      </c>
    </row>
    <row r="43" spans="2:18" s="67" customFormat="1" ht="18" customHeight="1" thickTop="1">
      <c r="B43" s="1974" t="s">
        <v>80</v>
      </c>
      <c r="C43" s="1975"/>
      <c r="D43" s="87">
        <f>'３月'!T41</f>
        <v>1028</v>
      </c>
      <c r="E43" s="88">
        <f>'３月'!U41</f>
        <v>1064</v>
      </c>
      <c r="F43" s="88">
        <f>'３月'!V41</f>
        <v>1122</v>
      </c>
      <c r="G43" s="88">
        <f>'３月'!W41</f>
        <v>1201</v>
      </c>
      <c r="H43" s="88">
        <f>'３月'!X41</f>
        <v>1202</v>
      </c>
      <c r="I43" s="89">
        <f>'３月'!Y41</f>
        <v>1182</v>
      </c>
      <c r="K43" s="1973" t="s">
        <v>80</v>
      </c>
      <c r="L43" s="1973"/>
      <c r="M43" s="673">
        <f>'３月'!T48</f>
        <v>0</v>
      </c>
      <c r="N43" s="673">
        <f>'３月'!U48</f>
        <v>0</v>
      </c>
      <c r="O43" s="673">
        <f>'３月'!V48</f>
        <v>0</v>
      </c>
      <c r="P43" s="673">
        <f>'３月'!W48</f>
        <v>0</v>
      </c>
      <c r="Q43" s="673">
        <f>'３月'!X48</f>
        <v>0</v>
      </c>
      <c r="R43" s="673">
        <f>'３月'!Y48</f>
        <v>0</v>
      </c>
    </row>
    <row r="46" spans="2:18">
      <c r="I46" s="1313"/>
      <c r="J46" s="1313"/>
      <c r="K46" s="1313"/>
    </row>
  </sheetData>
  <mergeCells count="34">
    <mergeCell ref="I46:K46"/>
    <mergeCell ref="B2:R2"/>
    <mergeCell ref="K41:L41"/>
    <mergeCell ref="K42:L42"/>
    <mergeCell ref="K37:K39"/>
    <mergeCell ref="K40:L40"/>
    <mergeCell ref="K28:K31"/>
    <mergeCell ref="B40:C40"/>
    <mergeCell ref="B28:B31"/>
    <mergeCell ref="B32:B36"/>
    <mergeCell ref="B19:C19"/>
    <mergeCell ref="B22:C22"/>
    <mergeCell ref="K7:K10"/>
    <mergeCell ref="K11:K15"/>
    <mergeCell ref="K16:K18"/>
    <mergeCell ref="K19:L19"/>
    <mergeCell ref="K20:L20"/>
    <mergeCell ref="B4:I4"/>
    <mergeCell ref="K4:R4"/>
    <mergeCell ref="K21:L21"/>
    <mergeCell ref="K32:K36"/>
    <mergeCell ref="B16:B18"/>
    <mergeCell ref="B21:C21"/>
    <mergeCell ref="K22:L22"/>
    <mergeCell ref="B7:B10"/>
    <mergeCell ref="B11:B15"/>
    <mergeCell ref="B20:C20"/>
    <mergeCell ref="K25:R25"/>
    <mergeCell ref="B25:I25"/>
    <mergeCell ref="K43:L43"/>
    <mergeCell ref="B43:C43"/>
    <mergeCell ref="B41:C41"/>
    <mergeCell ref="B42:C42"/>
    <mergeCell ref="B37:B39"/>
  </mergeCells>
  <phoneticPr fontId="2"/>
  <pageMargins left="0.78740157480314965" right="0.78740157480314965" top="0.78740157480314965" bottom="0.59055118110236227" header="0" footer="0.51181102362204722"/>
  <pageSetup paperSize="9" orientation="portrait" r:id="rId1"/>
  <headerFooter alignWithMargins="0">
    <oddFooter>&amp;C-教務18-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8"/>
  <sheetViews>
    <sheetView zoomScale="130" zoomScaleNormal="130" workbookViewId="0">
      <selection activeCell="M13" sqref="M13"/>
    </sheetView>
  </sheetViews>
  <sheetFormatPr defaultRowHeight="13.2"/>
  <cols>
    <col min="1" max="1" width="0.77734375" customWidth="1"/>
    <col min="2" max="2" width="4.6640625" customWidth="1"/>
    <col min="3" max="17" width="3.109375" customWidth="1"/>
    <col min="18" max="18" width="4.6640625" customWidth="1"/>
    <col min="19" max="32" width="3.109375" customWidth="1"/>
  </cols>
  <sheetData>
    <row r="1" spans="2:32" ht="20.100000000000001" customHeight="1">
      <c r="B1" s="1985"/>
      <c r="C1" s="1985"/>
      <c r="D1" s="1985"/>
      <c r="E1" s="1985"/>
      <c r="F1" s="1985"/>
      <c r="G1" s="1985"/>
      <c r="H1" s="1985"/>
      <c r="I1" s="1985"/>
      <c r="J1" s="1985"/>
      <c r="K1" s="1985"/>
      <c r="L1" s="1985"/>
      <c r="M1" s="106"/>
      <c r="N1" s="1986"/>
      <c r="O1" s="1986"/>
      <c r="P1" s="1986"/>
      <c r="Q1" s="1986"/>
      <c r="R1" s="1986"/>
      <c r="S1" s="1986"/>
      <c r="T1" s="1986"/>
      <c r="U1" s="1986"/>
      <c r="V1" s="1986"/>
      <c r="W1" s="1986"/>
      <c r="X1" s="1986"/>
      <c r="Y1" s="1986"/>
      <c r="Z1" s="1986"/>
      <c r="AA1" s="1986"/>
      <c r="AB1" s="1986"/>
      <c r="AC1" s="1986"/>
      <c r="AD1" s="1987"/>
      <c r="AE1" s="1987"/>
      <c r="AF1" s="1987"/>
    </row>
    <row r="2" spans="2:32" ht="9.9" customHeight="1">
      <c r="M2" s="105"/>
      <c r="N2" s="1986"/>
      <c r="O2" s="1986"/>
      <c r="P2" s="1986"/>
      <c r="Q2" s="1986"/>
      <c r="R2" s="1986"/>
      <c r="S2" s="1986"/>
      <c r="T2" s="1986"/>
      <c r="U2" s="1986"/>
      <c r="V2" s="1986"/>
      <c r="W2" s="1986"/>
      <c r="X2" s="1986"/>
      <c r="Y2" s="1986"/>
      <c r="Z2" s="1986"/>
      <c r="AA2" s="1986"/>
      <c r="AB2" s="1986"/>
      <c r="AC2" s="1986"/>
      <c r="AD2" s="1987"/>
      <c r="AE2" s="1987"/>
      <c r="AF2" s="1987"/>
    </row>
    <row r="3" spans="2:32" s="109" customFormat="1" ht="15" customHeight="1">
      <c r="B3" s="1988" t="s">
        <v>159</v>
      </c>
      <c r="C3" s="1988"/>
      <c r="D3" s="1988"/>
      <c r="E3" s="1988"/>
      <c r="F3" s="1988"/>
      <c r="G3" s="1988"/>
      <c r="H3" s="1988"/>
      <c r="I3" s="1988"/>
      <c r="J3" s="1988"/>
      <c r="K3" s="1988"/>
      <c r="L3" s="1988"/>
      <c r="M3" s="1988"/>
      <c r="N3" s="1988"/>
      <c r="O3" s="1988"/>
      <c r="P3" s="1989"/>
      <c r="Q3" s="263"/>
      <c r="R3" s="1988" t="s">
        <v>158</v>
      </c>
      <c r="S3" s="1989"/>
      <c r="T3" s="1989"/>
      <c r="U3" s="1989"/>
      <c r="V3" s="1989"/>
      <c r="W3" s="1989"/>
      <c r="X3" s="1989"/>
      <c r="Y3" s="1989"/>
      <c r="Z3" s="1989"/>
      <c r="AA3" s="1989"/>
      <c r="AB3" s="1989"/>
      <c r="AC3" s="1989"/>
      <c r="AD3" s="1989"/>
      <c r="AE3" s="1989"/>
      <c r="AF3" s="1989"/>
    </row>
    <row r="4" spans="2:32" s="107" customFormat="1" ht="14.1" customHeight="1" thickBot="1">
      <c r="B4" s="264" t="s">
        <v>63</v>
      </c>
      <c r="C4" s="265" t="s">
        <v>35</v>
      </c>
      <c r="D4" s="266" t="s">
        <v>37</v>
      </c>
      <c r="E4" s="266" t="s">
        <v>36</v>
      </c>
      <c r="F4" s="266" t="s">
        <v>38</v>
      </c>
      <c r="G4" s="266" t="s">
        <v>39</v>
      </c>
      <c r="H4" s="266" t="s">
        <v>40</v>
      </c>
      <c r="I4" s="266" t="s">
        <v>41</v>
      </c>
      <c r="J4" s="266" t="s">
        <v>42</v>
      </c>
      <c r="K4" s="267" t="s">
        <v>43</v>
      </c>
      <c r="L4" s="268" t="s">
        <v>45</v>
      </c>
      <c r="M4" s="268" t="s">
        <v>46</v>
      </c>
      <c r="N4" s="268" t="s">
        <v>49</v>
      </c>
      <c r="O4" s="264"/>
      <c r="P4" s="269" t="s">
        <v>25</v>
      </c>
      <c r="Q4" s="270"/>
      <c r="R4" s="268" t="s">
        <v>63</v>
      </c>
      <c r="S4" s="265" t="s">
        <v>35</v>
      </c>
      <c r="T4" s="266" t="s">
        <v>37</v>
      </c>
      <c r="U4" s="266" t="s">
        <v>36</v>
      </c>
      <c r="V4" s="266" t="s">
        <v>38</v>
      </c>
      <c r="W4" s="266" t="s">
        <v>39</v>
      </c>
      <c r="X4" s="266" t="s">
        <v>40</v>
      </c>
      <c r="Y4" s="266" t="s">
        <v>41</v>
      </c>
      <c r="Z4" s="266" t="s">
        <v>42</v>
      </c>
      <c r="AA4" s="267" t="s">
        <v>43</v>
      </c>
      <c r="AB4" s="268" t="s">
        <v>45</v>
      </c>
      <c r="AC4" s="268" t="s">
        <v>46</v>
      </c>
      <c r="AD4" s="268" t="s">
        <v>49</v>
      </c>
      <c r="AE4" s="264"/>
      <c r="AF4" s="269" t="s">
        <v>25</v>
      </c>
    </row>
    <row r="5" spans="2:32" s="107" customFormat="1" ht="14.1" customHeight="1" thickTop="1">
      <c r="B5" s="271" t="s">
        <v>116</v>
      </c>
      <c r="C5" s="272">
        <f>月別予定数!P7*245/980</f>
        <v>24.125</v>
      </c>
      <c r="D5" s="273">
        <f>月別予定数!P7*90/980</f>
        <v>8.862244897959183</v>
      </c>
      <c r="E5" s="273">
        <f>月別予定数!P7*175/980</f>
        <v>17.232142857142858</v>
      </c>
      <c r="F5" s="273">
        <f>月別予定数!P7*105/980</f>
        <v>10.339285714285714</v>
      </c>
      <c r="G5" s="273"/>
      <c r="H5" s="273">
        <f>月別予定数!P7*60/980</f>
        <v>5.908163265306122</v>
      </c>
      <c r="I5" s="273">
        <f>月別予定数!P7*60/980</f>
        <v>5.908163265306122</v>
      </c>
      <c r="J5" s="273"/>
      <c r="K5" s="274">
        <f>月別予定数!P7*105/980</f>
        <v>10.339285714285714</v>
      </c>
      <c r="L5" s="275">
        <f>月別予定数!P7*35/980</f>
        <v>3.4464285714285716</v>
      </c>
      <c r="M5" s="275">
        <f>月別予定数!P7*35/980</f>
        <v>3.4464285714285716</v>
      </c>
      <c r="N5" s="275">
        <f>月別予定数!P7*70/980</f>
        <v>6.8928571428571432</v>
      </c>
      <c r="O5" s="276"/>
      <c r="P5" s="277">
        <f>SUM(C5:N5)</f>
        <v>96.499999999999986</v>
      </c>
      <c r="Q5" s="278"/>
      <c r="R5" s="279" t="s">
        <v>116</v>
      </c>
      <c r="S5" s="272">
        <f>C5</f>
        <v>24.125</v>
      </c>
      <c r="T5" s="273">
        <f>D5</f>
        <v>8.862244897959183</v>
      </c>
      <c r="U5" s="273">
        <f>E5</f>
        <v>17.232142857142858</v>
      </c>
      <c r="V5" s="273">
        <f>F5</f>
        <v>10.339285714285714</v>
      </c>
      <c r="W5" s="273"/>
      <c r="X5" s="273">
        <f>H5</f>
        <v>5.908163265306122</v>
      </c>
      <c r="Y5" s="273">
        <f>I5</f>
        <v>5.908163265306122</v>
      </c>
      <c r="Z5" s="273"/>
      <c r="AA5" s="274">
        <f>K5</f>
        <v>10.339285714285714</v>
      </c>
      <c r="AB5" s="275">
        <f>L5</f>
        <v>3.4464285714285716</v>
      </c>
      <c r="AC5" s="275">
        <f>M5</f>
        <v>3.4464285714285716</v>
      </c>
      <c r="AD5" s="275">
        <f>N5</f>
        <v>6.8928571428571432</v>
      </c>
      <c r="AE5" s="276"/>
      <c r="AF5" s="277">
        <f>P5</f>
        <v>96.499999999999986</v>
      </c>
    </row>
    <row r="6" spans="2:32" s="107" customFormat="1" ht="14.1" customHeight="1">
      <c r="B6" s="280" t="s">
        <v>117</v>
      </c>
      <c r="C6" s="272">
        <f>月別予定数!P8*245/980</f>
        <v>25.875</v>
      </c>
      <c r="D6" s="273">
        <f>月別予定数!P8*90/980</f>
        <v>9.5051020408163271</v>
      </c>
      <c r="E6" s="273">
        <f>月別予定数!P8*175/980</f>
        <v>18.482142857142858</v>
      </c>
      <c r="F6" s="273">
        <f>月別予定数!P8*105/980</f>
        <v>11.089285714285714</v>
      </c>
      <c r="G6" s="281"/>
      <c r="H6" s="273">
        <f>月別予定数!P8*60/980</f>
        <v>6.3367346938775508</v>
      </c>
      <c r="I6" s="273">
        <f>月別予定数!P8*60/980</f>
        <v>6.3367346938775508</v>
      </c>
      <c r="J6" s="281"/>
      <c r="K6" s="274">
        <f>月別予定数!P8*105/980</f>
        <v>11.089285714285714</v>
      </c>
      <c r="L6" s="275">
        <f>月別予定数!P8*35/980</f>
        <v>3.6964285714285716</v>
      </c>
      <c r="M6" s="275">
        <f>月別予定数!P8*35/980</f>
        <v>3.6964285714285716</v>
      </c>
      <c r="N6" s="275">
        <f>月別予定数!P8*70/980</f>
        <v>7.3928571428571432</v>
      </c>
      <c r="O6" s="276"/>
      <c r="P6" s="282">
        <f t="shared" ref="P6:P20" si="0">SUM(C6:N6)</f>
        <v>103.49999999999997</v>
      </c>
      <c r="Q6" s="278"/>
      <c r="R6" s="283" t="s">
        <v>117</v>
      </c>
      <c r="S6" s="284">
        <f>S5+C6</f>
        <v>50</v>
      </c>
      <c r="T6" s="281">
        <f>T5+D6</f>
        <v>18.367346938775512</v>
      </c>
      <c r="U6" s="281">
        <f>U5+E6</f>
        <v>35.714285714285715</v>
      </c>
      <c r="V6" s="281">
        <f>V5+F6</f>
        <v>21.428571428571427</v>
      </c>
      <c r="W6" s="281"/>
      <c r="X6" s="281">
        <f t="shared" ref="X6:X16" si="1">X5+H6</f>
        <v>12.244897959183673</v>
      </c>
      <c r="Y6" s="281">
        <f t="shared" ref="Y6:Y16" si="2">Y5+I6</f>
        <v>12.244897959183673</v>
      </c>
      <c r="Z6" s="281"/>
      <c r="AA6" s="285">
        <f t="shared" ref="AA6:AA16" si="3">AA5+K6</f>
        <v>21.428571428571427</v>
      </c>
      <c r="AB6" s="286">
        <f t="shared" ref="AB6:AB16" si="4">AB5+L6</f>
        <v>7.1428571428571432</v>
      </c>
      <c r="AC6" s="286">
        <f t="shared" ref="AC6:AC16" si="5">AC5+M6</f>
        <v>7.1428571428571432</v>
      </c>
      <c r="AD6" s="286">
        <f t="shared" ref="AD6:AD16" si="6">AD5+N6</f>
        <v>14.285714285714286</v>
      </c>
      <c r="AE6" s="287"/>
      <c r="AF6" s="282">
        <f t="shared" ref="AF6:AF15" si="7">AF5+P6</f>
        <v>199.99999999999994</v>
      </c>
    </row>
    <row r="7" spans="2:32" s="107" customFormat="1" ht="14.1" customHeight="1">
      <c r="B7" s="280" t="s">
        <v>118</v>
      </c>
      <c r="C7" s="272">
        <f>月別予定数!P9*245/980</f>
        <v>27.5</v>
      </c>
      <c r="D7" s="273">
        <f>月別予定数!P9*90/980</f>
        <v>10.102040816326531</v>
      </c>
      <c r="E7" s="273">
        <f>月別予定数!P9*175/980</f>
        <v>19.642857142857142</v>
      </c>
      <c r="F7" s="273">
        <f>月別予定数!P9*105/980</f>
        <v>11.785714285714286</v>
      </c>
      <c r="G7" s="281"/>
      <c r="H7" s="273">
        <f>月別予定数!P9*60/980</f>
        <v>6.7346938775510203</v>
      </c>
      <c r="I7" s="273">
        <f>月別予定数!P9*60/980</f>
        <v>6.7346938775510203</v>
      </c>
      <c r="J7" s="281"/>
      <c r="K7" s="274">
        <f>月別予定数!P9*105/980</f>
        <v>11.785714285714286</v>
      </c>
      <c r="L7" s="275">
        <f>月別予定数!P9*35/980</f>
        <v>3.9285714285714284</v>
      </c>
      <c r="M7" s="275">
        <f>月別予定数!P9*35/980</f>
        <v>3.9285714285714284</v>
      </c>
      <c r="N7" s="275">
        <f>月別予定数!P9*70/980</f>
        <v>7.8571428571428568</v>
      </c>
      <c r="O7" s="276"/>
      <c r="P7" s="282">
        <f t="shared" si="0"/>
        <v>110.00000000000003</v>
      </c>
      <c r="Q7" s="278"/>
      <c r="R7" s="283" t="s">
        <v>118</v>
      </c>
      <c r="S7" s="284">
        <f t="shared" ref="S7:S16" si="8">S6+C7</f>
        <v>77.5</v>
      </c>
      <c r="T7" s="281">
        <f t="shared" ref="T7:T16" si="9">T6+D7</f>
        <v>28.469387755102041</v>
      </c>
      <c r="U7" s="281">
        <f t="shared" ref="U7:U16" si="10">U6+E7</f>
        <v>55.357142857142861</v>
      </c>
      <c r="V7" s="281">
        <f t="shared" ref="V7:V16" si="11">V6+F7</f>
        <v>33.214285714285715</v>
      </c>
      <c r="W7" s="281"/>
      <c r="X7" s="281">
        <f t="shared" si="1"/>
        <v>18.979591836734691</v>
      </c>
      <c r="Y7" s="281">
        <f t="shared" si="2"/>
        <v>18.979591836734691</v>
      </c>
      <c r="Z7" s="281"/>
      <c r="AA7" s="285">
        <f t="shared" si="3"/>
        <v>33.214285714285715</v>
      </c>
      <c r="AB7" s="286">
        <f t="shared" si="4"/>
        <v>11.071428571428571</v>
      </c>
      <c r="AC7" s="286">
        <f t="shared" si="5"/>
        <v>11.071428571428571</v>
      </c>
      <c r="AD7" s="286">
        <f t="shared" si="6"/>
        <v>22.142857142857142</v>
      </c>
      <c r="AE7" s="287"/>
      <c r="AF7" s="282">
        <f t="shared" si="7"/>
        <v>310</v>
      </c>
    </row>
    <row r="8" spans="2:32" s="107" customFormat="1" ht="14.1" customHeight="1">
      <c r="B8" s="288" t="s">
        <v>119</v>
      </c>
      <c r="C8" s="952">
        <f>月別予定数!P10*245/980</f>
        <v>19.625</v>
      </c>
      <c r="D8" s="290">
        <f>月別予定数!P10*90/980</f>
        <v>7.2091836734693882</v>
      </c>
      <c r="E8" s="290">
        <f>月別予定数!P10*175/980</f>
        <v>14.017857142857142</v>
      </c>
      <c r="F8" s="290">
        <f>月別予定数!P10*105/980</f>
        <v>8.4107142857142865</v>
      </c>
      <c r="G8" s="290"/>
      <c r="H8" s="290">
        <f>月別予定数!P10*60/980</f>
        <v>4.8061224489795915</v>
      </c>
      <c r="I8" s="290">
        <f>月別予定数!P10*60/980</f>
        <v>4.8061224489795915</v>
      </c>
      <c r="J8" s="290"/>
      <c r="K8" s="291">
        <f>月別予定数!P10*105/980</f>
        <v>8.4107142857142865</v>
      </c>
      <c r="L8" s="292">
        <f>月別予定数!P10*35/980</f>
        <v>2.8035714285714284</v>
      </c>
      <c r="M8" s="292">
        <f>月別予定数!P10*35/980</f>
        <v>2.8035714285714284</v>
      </c>
      <c r="N8" s="292">
        <f>月別予定数!P10*70/980</f>
        <v>5.6071428571428568</v>
      </c>
      <c r="O8" s="293"/>
      <c r="P8" s="294">
        <f t="shared" si="0"/>
        <v>78.500000000000014</v>
      </c>
      <c r="Q8" s="278"/>
      <c r="R8" s="295" t="s">
        <v>119</v>
      </c>
      <c r="S8" s="289">
        <f t="shared" si="8"/>
        <v>97.125</v>
      </c>
      <c r="T8" s="290">
        <f t="shared" si="9"/>
        <v>35.678571428571431</v>
      </c>
      <c r="U8" s="290">
        <f t="shared" si="10"/>
        <v>69.375</v>
      </c>
      <c r="V8" s="290">
        <f t="shared" si="11"/>
        <v>41.625</v>
      </c>
      <c r="W8" s="290"/>
      <c r="X8" s="290">
        <f t="shared" si="1"/>
        <v>23.785714285714285</v>
      </c>
      <c r="Y8" s="290">
        <f t="shared" si="2"/>
        <v>23.785714285714285</v>
      </c>
      <c r="Z8" s="290"/>
      <c r="AA8" s="291">
        <f t="shared" si="3"/>
        <v>41.625</v>
      </c>
      <c r="AB8" s="292">
        <f t="shared" si="4"/>
        <v>13.875</v>
      </c>
      <c r="AC8" s="292">
        <f t="shared" si="5"/>
        <v>13.875</v>
      </c>
      <c r="AD8" s="292">
        <f t="shared" si="6"/>
        <v>27.75</v>
      </c>
      <c r="AE8" s="293"/>
      <c r="AF8" s="294">
        <f t="shared" si="7"/>
        <v>388.5</v>
      </c>
    </row>
    <row r="9" spans="2:32" s="107" customFormat="1" ht="14.1" customHeight="1">
      <c r="B9" s="271" t="s">
        <v>120</v>
      </c>
      <c r="C9" s="272">
        <f>月別予定数!P11*245/980</f>
        <v>13.875</v>
      </c>
      <c r="D9" s="273">
        <f>月別予定数!P11*90/980</f>
        <v>5.0969387755102042</v>
      </c>
      <c r="E9" s="273">
        <f>月別予定数!P11*175/980</f>
        <v>9.9107142857142865</v>
      </c>
      <c r="F9" s="273">
        <f>月別予定数!P11*105/980</f>
        <v>5.9464285714285712</v>
      </c>
      <c r="G9" s="273"/>
      <c r="H9" s="273">
        <f>月別予定数!P11*60/980</f>
        <v>3.3979591836734695</v>
      </c>
      <c r="I9" s="273">
        <f>月別予定数!P11*60/980</f>
        <v>3.3979591836734695</v>
      </c>
      <c r="J9" s="273"/>
      <c r="K9" s="274">
        <f>月別予定数!P11*105/980</f>
        <v>5.9464285714285712</v>
      </c>
      <c r="L9" s="275">
        <f>月別予定数!P11*35/980</f>
        <v>1.9821428571428572</v>
      </c>
      <c r="M9" s="275">
        <f>月別予定数!P11*35/980</f>
        <v>1.9821428571428572</v>
      </c>
      <c r="N9" s="275">
        <f>月別予定数!P11*70/980</f>
        <v>3.9642857142857144</v>
      </c>
      <c r="O9" s="276"/>
      <c r="P9" s="296">
        <f t="shared" si="0"/>
        <v>55.499999999999993</v>
      </c>
      <c r="Q9" s="278"/>
      <c r="R9" s="297" t="s">
        <v>120</v>
      </c>
      <c r="S9" s="298">
        <f t="shared" si="8"/>
        <v>111</v>
      </c>
      <c r="T9" s="299">
        <f t="shared" si="9"/>
        <v>40.775510204081634</v>
      </c>
      <c r="U9" s="299">
        <f t="shared" si="10"/>
        <v>79.285714285714292</v>
      </c>
      <c r="V9" s="299">
        <f t="shared" si="11"/>
        <v>47.571428571428569</v>
      </c>
      <c r="W9" s="299"/>
      <c r="X9" s="299">
        <f t="shared" si="1"/>
        <v>27.183673469387756</v>
      </c>
      <c r="Y9" s="299">
        <f t="shared" si="2"/>
        <v>27.183673469387756</v>
      </c>
      <c r="Z9" s="299"/>
      <c r="AA9" s="300">
        <f t="shared" si="3"/>
        <v>47.571428571428569</v>
      </c>
      <c r="AB9" s="301">
        <f t="shared" si="4"/>
        <v>15.857142857142858</v>
      </c>
      <c r="AC9" s="301">
        <f t="shared" si="5"/>
        <v>15.857142857142858</v>
      </c>
      <c r="AD9" s="301">
        <f t="shared" si="6"/>
        <v>31.714285714285715</v>
      </c>
      <c r="AE9" s="302"/>
      <c r="AF9" s="296">
        <f t="shared" si="7"/>
        <v>444</v>
      </c>
    </row>
    <row r="10" spans="2:32" s="107" customFormat="1" ht="14.1" customHeight="1">
      <c r="B10" s="280" t="s">
        <v>121</v>
      </c>
      <c r="C10" s="272">
        <f>月別予定数!P12*245/980</f>
        <v>25.875</v>
      </c>
      <c r="D10" s="273">
        <f>月別予定数!P12*90/980</f>
        <v>9.5051020408163271</v>
      </c>
      <c r="E10" s="273">
        <f>月別予定数!P12*175/980</f>
        <v>18.482142857142858</v>
      </c>
      <c r="F10" s="273">
        <f>月別予定数!P12*105/980</f>
        <v>11.089285714285714</v>
      </c>
      <c r="G10" s="281"/>
      <c r="H10" s="273">
        <f>月別予定数!P12*60/980</f>
        <v>6.3367346938775508</v>
      </c>
      <c r="I10" s="273">
        <f>月別予定数!P12*60/980</f>
        <v>6.3367346938775508</v>
      </c>
      <c r="J10" s="281"/>
      <c r="K10" s="274">
        <f>月別予定数!P12*105/980</f>
        <v>11.089285714285714</v>
      </c>
      <c r="L10" s="275">
        <f>月別予定数!P12*35/980</f>
        <v>3.6964285714285716</v>
      </c>
      <c r="M10" s="275">
        <f>月別予定数!P12*35/980</f>
        <v>3.6964285714285716</v>
      </c>
      <c r="N10" s="275">
        <f>月別予定数!P12*70/980</f>
        <v>7.3928571428571432</v>
      </c>
      <c r="O10" s="276"/>
      <c r="P10" s="282">
        <f t="shared" si="0"/>
        <v>103.49999999999997</v>
      </c>
      <c r="Q10" s="278"/>
      <c r="R10" s="283" t="s">
        <v>121</v>
      </c>
      <c r="S10" s="284">
        <f t="shared" si="8"/>
        <v>136.875</v>
      </c>
      <c r="T10" s="281">
        <f t="shared" si="9"/>
        <v>50.280612244897959</v>
      </c>
      <c r="U10" s="281">
        <f t="shared" si="10"/>
        <v>97.767857142857153</v>
      </c>
      <c r="V10" s="281">
        <f t="shared" si="11"/>
        <v>58.660714285714285</v>
      </c>
      <c r="W10" s="281"/>
      <c r="X10" s="281">
        <f t="shared" si="1"/>
        <v>33.520408163265309</v>
      </c>
      <c r="Y10" s="281">
        <f t="shared" si="2"/>
        <v>33.520408163265309</v>
      </c>
      <c r="Z10" s="281"/>
      <c r="AA10" s="285">
        <f t="shared" si="3"/>
        <v>58.660714285714285</v>
      </c>
      <c r="AB10" s="286">
        <f t="shared" si="4"/>
        <v>19.553571428571431</v>
      </c>
      <c r="AC10" s="286">
        <f t="shared" si="5"/>
        <v>19.553571428571431</v>
      </c>
      <c r="AD10" s="286">
        <f t="shared" si="6"/>
        <v>39.107142857142861</v>
      </c>
      <c r="AE10" s="287"/>
      <c r="AF10" s="282">
        <f t="shared" si="7"/>
        <v>547.5</v>
      </c>
    </row>
    <row r="11" spans="2:32" s="107" customFormat="1" ht="14.1" customHeight="1">
      <c r="B11" s="280" t="s">
        <v>122</v>
      </c>
      <c r="C11" s="272">
        <f>月別予定数!P13*245/980</f>
        <v>29.25</v>
      </c>
      <c r="D11" s="273">
        <f>月別予定数!P13*90/980</f>
        <v>10.744897959183673</v>
      </c>
      <c r="E11" s="273">
        <f>月別予定数!P13*175/980</f>
        <v>20.892857142857142</v>
      </c>
      <c r="F11" s="273">
        <f>月別予定数!P13*105/980</f>
        <v>12.535714285714286</v>
      </c>
      <c r="G11" s="281"/>
      <c r="H11" s="273">
        <f>月別予定数!P13*60/980</f>
        <v>7.1632653061224492</v>
      </c>
      <c r="I11" s="273">
        <f>月別予定数!P13*60/980</f>
        <v>7.1632653061224492</v>
      </c>
      <c r="J11" s="281"/>
      <c r="K11" s="274">
        <f>月別予定数!P13*105/980</f>
        <v>12.535714285714286</v>
      </c>
      <c r="L11" s="275">
        <f>月別予定数!P13*35/980</f>
        <v>4.1785714285714288</v>
      </c>
      <c r="M11" s="275">
        <f>月別予定数!P13*35/980</f>
        <v>4.1785714285714288</v>
      </c>
      <c r="N11" s="275">
        <f>月別予定数!P13*70/980</f>
        <v>8.3571428571428577</v>
      </c>
      <c r="O11" s="276"/>
      <c r="P11" s="282">
        <f t="shared" si="0"/>
        <v>117.00000000000003</v>
      </c>
      <c r="Q11" s="278"/>
      <c r="R11" s="283" t="s">
        <v>122</v>
      </c>
      <c r="S11" s="284">
        <f t="shared" si="8"/>
        <v>166.125</v>
      </c>
      <c r="T11" s="281">
        <f t="shared" si="9"/>
        <v>61.025510204081634</v>
      </c>
      <c r="U11" s="281">
        <f t="shared" si="10"/>
        <v>118.66071428571429</v>
      </c>
      <c r="V11" s="281">
        <f t="shared" si="11"/>
        <v>71.196428571428569</v>
      </c>
      <c r="W11" s="281"/>
      <c r="X11" s="281">
        <f t="shared" si="1"/>
        <v>40.683673469387756</v>
      </c>
      <c r="Y11" s="281">
        <f t="shared" si="2"/>
        <v>40.683673469387756</v>
      </c>
      <c r="Z11" s="281"/>
      <c r="AA11" s="285">
        <f t="shared" si="3"/>
        <v>71.196428571428569</v>
      </c>
      <c r="AB11" s="286">
        <f t="shared" si="4"/>
        <v>23.732142857142861</v>
      </c>
      <c r="AC11" s="286">
        <f t="shared" si="5"/>
        <v>23.732142857142861</v>
      </c>
      <c r="AD11" s="286">
        <f t="shared" si="6"/>
        <v>47.464285714285722</v>
      </c>
      <c r="AE11" s="287"/>
      <c r="AF11" s="282">
        <f t="shared" si="7"/>
        <v>664.5</v>
      </c>
    </row>
    <row r="12" spans="2:32" s="107" customFormat="1" ht="14.1" customHeight="1">
      <c r="B12" s="280" t="s">
        <v>123</v>
      </c>
      <c r="C12" s="272">
        <f>月別予定数!P14*245/980</f>
        <v>26.25</v>
      </c>
      <c r="D12" s="273">
        <f>月別予定数!P14*90/980</f>
        <v>9.6428571428571423</v>
      </c>
      <c r="E12" s="273">
        <f>月別予定数!P14*175/980</f>
        <v>18.75</v>
      </c>
      <c r="F12" s="273">
        <f>月別予定数!P14*105/980</f>
        <v>11.25</v>
      </c>
      <c r="G12" s="281"/>
      <c r="H12" s="273">
        <f>月別予定数!P14*60/980</f>
        <v>6.4285714285714288</v>
      </c>
      <c r="I12" s="273">
        <f>月別予定数!P14*60/980</f>
        <v>6.4285714285714288</v>
      </c>
      <c r="J12" s="281"/>
      <c r="K12" s="274">
        <f>月別予定数!P14*105/980</f>
        <v>11.25</v>
      </c>
      <c r="L12" s="275">
        <f>月別予定数!P14*35/980</f>
        <v>3.75</v>
      </c>
      <c r="M12" s="275">
        <f>月別予定数!P14*35/980</f>
        <v>3.75</v>
      </c>
      <c r="N12" s="275">
        <f>月別予定数!P14*70/980</f>
        <v>7.5</v>
      </c>
      <c r="O12" s="276"/>
      <c r="P12" s="282">
        <f t="shared" si="0"/>
        <v>105</v>
      </c>
      <c r="Q12" s="278"/>
      <c r="R12" s="283" t="s">
        <v>123</v>
      </c>
      <c r="S12" s="284">
        <f t="shared" si="8"/>
        <v>192.375</v>
      </c>
      <c r="T12" s="281">
        <f t="shared" si="9"/>
        <v>70.66836734693878</v>
      </c>
      <c r="U12" s="281">
        <f t="shared" si="10"/>
        <v>137.41071428571428</v>
      </c>
      <c r="V12" s="281">
        <f t="shared" si="11"/>
        <v>82.446428571428569</v>
      </c>
      <c r="W12" s="281"/>
      <c r="X12" s="281">
        <f t="shared" si="1"/>
        <v>47.112244897959187</v>
      </c>
      <c r="Y12" s="281">
        <f t="shared" si="2"/>
        <v>47.112244897959187</v>
      </c>
      <c r="Z12" s="281"/>
      <c r="AA12" s="285">
        <f t="shared" si="3"/>
        <v>82.446428571428569</v>
      </c>
      <c r="AB12" s="286">
        <f t="shared" si="4"/>
        <v>27.482142857142861</v>
      </c>
      <c r="AC12" s="286">
        <f t="shared" si="5"/>
        <v>27.482142857142861</v>
      </c>
      <c r="AD12" s="286">
        <f t="shared" si="6"/>
        <v>54.964285714285722</v>
      </c>
      <c r="AE12" s="287"/>
      <c r="AF12" s="282">
        <f t="shared" si="7"/>
        <v>769.5</v>
      </c>
    </row>
    <row r="13" spans="2:32" s="107" customFormat="1" ht="14.1" customHeight="1">
      <c r="B13" s="288" t="s">
        <v>124</v>
      </c>
      <c r="C13" s="952">
        <f>月別予定数!P15*245/980</f>
        <v>26.625</v>
      </c>
      <c r="D13" s="290">
        <f>月別予定数!P15*90/980</f>
        <v>9.7806122448979593</v>
      </c>
      <c r="E13" s="290">
        <f>月別予定数!P15*175/980</f>
        <v>19.017857142857142</v>
      </c>
      <c r="F13" s="290">
        <f>月別予定数!P15*105/980</f>
        <v>11.410714285714286</v>
      </c>
      <c r="G13" s="290"/>
      <c r="H13" s="290">
        <f>月別予定数!P15*60/980</f>
        <v>6.5204081632653059</v>
      </c>
      <c r="I13" s="290">
        <f>月別予定数!P15*60/980</f>
        <v>6.5204081632653059</v>
      </c>
      <c r="J13" s="290"/>
      <c r="K13" s="291">
        <f>月別予定数!P15*105/980</f>
        <v>11.410714285714286</v>
      </c>
      <c r="L13" s="292">
        <f>月別予定数!P15*35/980</f>
        <v>3.8035714285714284</v>
      </c>
      <c r="M13" s="292">
        <f>月別予定数!P15*35/980</f>
        <v>3.8035714285714284</v>
      </c>
      <c r="N13" s="292">
        <f>月別予定数!P15*70/980</f>
        <v>7.6071428571428568</v>
      </c>
      <c r="O13" s="293"/>
      <c r="P13" s="294">
        <f t="shared" si="0"/>
        <v>106.50000000000001</v>
      </c>
      <c r="Q13" s="278"/>
      <c r="R13" s="295" t="s">
        <v>124</v>
      </c>
      <c r="S13" s="289">
        <f t="shared" si="8"/>
        <v>219</v>
      </c>
      <c r="T13" s="290">
        <f t="shared" si="9"/>
        <v>80.448979591836746</v>
      </c>
      <c r="U13" s="290">
        <f t="shared" si="10"/>
        <v>156.42857142857142</v>
      </c>
      <c r="V13" s="290">
        <f t="shared" si="11"/>
        <v>93.857142857142861</v>
      </c>
      <c r="W13" s="290"/>
      <c r="X13" s="290">
        <f t="shared" si="1"/>
        <v>53.632653061224495</v>
      </c>
      <c r="Y13" s="290">
        <f t="shared" si="2"/>
        <v>53.632653061224495</v>
      </c>
      <c r="Z13" s="290"/>
      <c r="AA13" s="291">
        <f t="shared" si="3"/>
        <v>93.857142857142861</v>
      </c>
      <c r="AB13" s="292">
        <f t="shared" si="4"/>
        <v>31.285714285714288</v>
      </c>
      <c r="AC13" s="292">
        <f t="shared" si="5"/>
        <v>31.285714285714288</v>
      </c>
      <c r="AD13" s="292">
        <f t="shared" si="6"/>
        <v>62.571428571428577</v>
      </c>
      <c r="AE13" s="293"/>
      <c r="AF13" s="294">
        <f t="shared" si="7"/>
        <v>876</v>
      </c>
    </row>
    <row r="14" spans="2:32" s="107" customFormat="1" ht="14.1" customHeight="1">
      <c r="B14" s="271" t="s">
        <v>125</v>
      </c>
      <c r="C14" s="272">
        <f>月別予定数!P16*245/980</f>
        <v>11.625</v>
      </c>
      <c r="D14" s="273">
        <f>月別予定数!P16*90/980</f>
        <v>4.2704081632653059</v>
      </c>
      <c r="E14" s="273">
        <f>月別予定数!P16*175/980</f>
        <v>8.3035714285714288</v>
      </c>
      <c r="F14" s="273">
        <f>月別予定数!P16*105/980</f>
        <v>4.9821428571428568</v>
      </c>
      <c r="G14" s="273"/>
      <c r="H14" s="273">
        <f>月別予定数!P16*60/980</f>
        <v>2.8469387755102042</v>
      </c>
      <c r="I14" s="273">
        <f>月別予定数!P16*60/980</f>
        <v>2.8469387755102042</v>
      </c>
      <c r="J14" s="273"/>
      <c r="K14" s="274">
        <f>月別予定数!P16*105/980</f>
        <v>4.9821428571428568</v>
      </c>
      <c r="L14" s="275">
        <f>月別予定数!P16*35/980</f>
        <v>1.6607142857142858</v>
      </c>
      <c r="M14" s="275">
        <f>月別予定数!P16*35/980</f>
        <v>1.6607142857142858</v>
      </c>
      <c r="N14" s="275">
        <f>月別予定数!P16*70/980</f>
        <v>3.3214285714285716</v>
      </c>
      <c r="O14" s="276"/>
      <c r="P14" s="296">
        <f t="shared" si="0"/>
        <v>46.499999999999993</v>
      </c>
      <c r="Q14" s="278"/>
      <c r="R14" s="297" t="s">
        <v>125</v>
      </c>
      <c r="S14" s="298">
        <f t="shared" si="8"/>
        <v>230.625</v>
      </c>
      <c r="T14" s="299">
        <f t="shared" si="9"/>
        <v>84.719387755102048</v>
      </c>
      <c r="U14" s="299">
        <f t="shared" si="10"/>
        <v>164.73214285714283</v>
      </c>
      <c r="V14" s="299">
        <f t="shared" si="11"/>
        <v>98.839285714285722</v>
      </c>
      <c r="W14" s="299"/>
      <c r="X14" s="299">
        <f t="shared" si="1"/>
        <v>56.479591836734699</v>
      </c>
      <c r="Y14" s="299">
        <f t="shared" si="2"/>
        <v>56.479591836734699</v>
      </c>
      <c r="Z14" s="299"/>
      <c r="AA14" s="300">
        <f t="shared" si="3"/>
        <v>98.839285714285722</v>
      </c>
      <c r="AB14" s="301">
        <f t="shared" si="4"/>
        <v>32.946428571428577</v>
      </c>
      <c r="AC14" s="301">
        <f t="shared" si="5"/>
        <v>32.946428571428577</v>
      </c>
      <c r="AD14" s="301">
        <f t="shared" si="6"/>
        <v>65.892857142857153</v>
      </c>
      <c r="AE14" s="302"/>
      <c r="AF14" s="296">
        <f t="shared" si="7"/>
        <v>922.5</v>
      </c>
    </row>
    <row r="15" spans="2:32" s="107" customFormat="1" ht="14.1" customHeight="1">
      <c r="B15" s="280" t="s">
        <v>126</v>
      </c>
      <c r="C15" s="953">
        <f>月別予定数!P17*245/980</f>
        <v>25.875</v>
      </c>
      <c r="D15" s="954">
        <f>月別予定数!P17*90/980</f>
        <v>9.5051020408163271</v>
      </c>
      <c r="E15" s="954">
        <f>月別予定数!P17*175/980</f>
        <v>18.482142857142858</v>
      </c>
      <c r="F15" s="954">
        <f>月別予定数!P17*105/980</f>
        <v>11.089285714285714</v>
      </c>
      <c r="G15" s="955"/>
      <c r="H15" s="954">
        <f>月別予定数!P17*60/980</f>
        <v>6.3367346938775508</v>
      </c>
      <c r="I15" s="954">
        <f>月別予定数!P17*60/980</f>
        <v>6.3367346938775508</v>
      </c>
      <c r="J15" s="955"/>
      <c r="K15" s="956">
        <f>月別予定数!P17*105/980</f>
        <v>11.089285714285714</v>
      </c>
      <c r="L15" s="957">
        <f>月別予定数!P17*35/980</f>
        <v>3.6964285714285716</v>
      </c>
      <c r="M15" s="957">
        <f>月別予定数!P17*35/980</f>
        <v>3.6964285714285716</v>
      </c>
      <c r="N15" s="957">
        <f>月別予定数!P17*70/980</f>
        <v>7.3928571428571432</v>
      </c>
      <c r="O15" s="276"/>
      <c r="P15" s="282">
        <f t="shared" si="0"/>
        <v>103.49999999999997</v>
      </c>
      <c r="Q15" s="278"/>
      <c r="R15" s="283" t="s">
        <v>126</v>
      </c>
      <c r="S15" s="284">
        <f t="shared" si="8"/>
        <v>256.5</v>
      </c>
      <c r="T15" s="281">
        <f t="shared" si="9"/>
        <v>94.224489795918373</v>
      </c>
      <c r="U15" s="281">
        <f t="shared" si="10"/>
        <v>183.21428571428569</v>
      </c>
      <c r="V15" s="281">
        <f t="shared" si="11"/>
        <v>109.92857142857143</v>
      </c>
      <c r="W15" s="281"/>
      <c r="X15" s="281">
        <f t="shared" si="1"/>
        <v>62.816326530612251</v>
      </c>
      <c r="Y15" s="281">
        <f t="shared" si="2"/>
        <v>62.816326530612251</v>
      </c>
      <c r="Z15" s="281"/>
      <c r="AA15" s="285">
        <f t="shared" si="3"/>
        <v>109.92857142857143</v>
      </c>
      <c r="AB15" s="286">
        <f t="shared" si="4"/>
        <v>36.642857142857146</v>
      </c>
      <c r="AC15" s="286">
        <f t="shared" si="5"/>
        <v>36.642857142857146</v>
      </c>
      <c r="AD15" s="286">
        <f t="shared" si="6"/>
        <v>73.285714285714292</v>
      </c>
      <c r="AE15" s="287"/>
      <c r="AF15" s="282">
        <f t="shared" si="7"/>
        <v>1026</v>
      </c>
    </row>
    <row r="16" spans="2:32" s="107" customFormat="1" ht="14.1" customHeight="1" thickBot="1">
      <c r="B16" s="303" t="s">
        <v>127</v>
      </c>
      <c r="C16" s="369">
        <f>月別予定数!P18*245/980</f>
        <v>23</v>
      </c>
      <c r="D16" s="305">
        <f>月別予定数!P18*90/980</f>
        <v>8.4489795918367339</v>
      </c>
      <c r="E16" s="305">
        <f>月別予定数!P18*175/980</f>
        <v>16.428571428571427</v>
      </c>
      <c r="F16" s="305">
        <f>月別予定数!P18*105/980</f>
        <v>9.8571428571428577</v>
      </c>
      <c r="G16" s="305"/>
      <c r="H16" s="305">
        <f>月別予定数!P18*60/980</f>
        <v>5.6326530612244898</v>
      </c>
      <c r="I16" s="305">
        <f>月別予定数!P18*60/980</f>
        <v>5.6326530612244898</v>
      </c>
      <c r="J16" s="305"/>
      <c r="K16" s="306">
        <f>月別予定数!P18*105/980</f>
        <v>9.8571428571428577</v>
      </c>
      <c r="L16" s="307">
        <f>月別予定数!P18*35/980</f>
        <v>3.2857142857142856</v>
      </c>
      <c r="M16" s="307">
        <f>月別予定数!P18*35/980</f>
        <v>3.2857142857142856</v>
      </c>
      <c r="N16" s="307">
        <f>月別予定数!P18*70/980</f>
        <v>6.5714285714285712</v>
      </c>
      <c r="O16" s="308"/>
      <c r="P16" s="309">
        <f t="shared" si="0"/>
        <v>92.000000000000014</v>
      </c>
      <c r="Q16" s="278"/>
      <c r="R16" s="310" t="s">
        <v>127</v>
      </c>
      <c r="S16" s="304">
        <f t="shared" si="8"/>
        <v>279.5</v>
      </c>
      <c r="T16" s="305">
        <f t="shared" si="9"/>
        <v>102.67346938775511</v>
      </c>
      <c r="U16" s="305">
        <f t="shared" si="10"/>
        <v>199.64285714285711</v>
      </c>
      <c r="V16" s="305">
        <f t="shared" si="11"/>
        <v>119.78571428571429</v>
      </c>
      <c r="W16" s="305"/>
      <c r="X16" s="305">
        <f t="shared" si="1"/>
        <v>68.448979591836746</v>
      </c>
      <c r="Y16" s="305">
        <f t="shared" si="2"/>
        <v>68.448979591836746</v>
      </c>
      <c r="Z16" s="305"/>
      <c r="AA16" s="306">
        <f t="shared" si="3"/>
        <v>119.78571428571429</v>
      </c>
      <c r="AB16" s="307">
        <f t="shared" si="4"/>
        <v>39.928571428571431</v>
      </c>
      <c r="AC16" s="307">
        <f t="shared" si="5"/>
        <v>39.928571428571431</v>
      </c>
      <c r="AD16" s="307">
        <f t="shared" si="6"/>
        <v>79.857142857142861</v>
      </c>
      <c r="AE16" s="308"/>
      <c r="AF16" s="311">
        <f>AF15+P16</f>
        <v>1118</v>
      </c>
    </row>
    <row r="17" spans="2:32" s="107" customFormat="1" ht="14.1" customHeight="1" thickTop="1">
      <c r="B17" s="312" t="s">
        <v>77</v>
      </c>
      <c r="C17" s="953">
        <f>月別予定数!P19*245/980</f>
        <v>97.125</v>
      </c>
      <c r="D17" s="954">
        <f>月別予定数!P19*90/980</f>
        <v>35.678571428571431</v>
      </c>
      <c r="E17" s="954">
        <f>月別予定数!P19*175/980</f>
        <v>69.375</v>
      </c>
      <c r="F17" s="954">
        <f>月別予定数!P19*105/980</f>
        <v>41.625</v>
      </c>
      <c r="G17" s="954"/>
      <c r="H17" s="954">
        <f>月別予定数!P19*60/980</f>
        <v>23.785714285714285</v>
      </c>
      <c r="I17" s="954">
        <f>月別予定数!P19*60/980</f>
        <v>23.785714285714285</v>
      </c>
      <c r="J17" s="954"/>
      <c r="K17" s="956">
        <f>月別予定数!P19*105/980</f>
        <v>41.625</v>
      </c>
      <c r="L17" s="957">
        <f>月別予定数!P19*35/980</f>
        <v>13.875</v>
      </c>
      <c r="M17" s="957">
        <f>月別予定数!P19*35/980</f>
        <v>13.875</v>
      </c>
      <c r="N17" s="957">
        <f>月別予定数!P19*70/980</f>
        <v>27.75</v>
      </c>
      <c r="O17" s="317"/>
      <c r="P17" s="318">
        <f t="shared" si="0"/>
        <v>388.5</v>
      </c>
      <c r="Q17" s="278"/>
      <c r="R17" s="319" t="s">
        <v>77</v>
      </c>
      <c r="S17" s="313">
        <f>S8</f>
        <v>97.125</v>
      </c>
      <c r="T17" s="314">
        <f t="shared" ref="T17:AF17" si="12">T8</f>
        <v>35.678571428571431</v>
      </c>
      <c r="U17" s="314">
        <f t="shared" si="12"/>
        <v>69.375</v>
      </c>
      <c r="V17" s="314">
        <f t="shared" si="12"/>
        <v>41.625</v>
      </c>
      <c r="W17" s="314"/>
      <c r="X17" s="314">
        <f t="shared" si="12"/>
        <v>23.785714285714285</v>
      </c>
      <c r="Y17" s="314">
        <f t="shared" si="12"/>
        <v>23.785714285714285</v>
      </c>
      <c r="Z17" s="314"/>
      <c r="AA17" s="315">
        <f t="shared" si="12"/>
        <v>41.625</v>
      </c>
      <c r="AB17" s="316">
        <f t="shared" si="12"/>
        <v>13.875</v>
      </c>
      <c r="AC17" s="316">
        <f t="shared" si="12"/>
        <v>13.875</v>
      </c>
      <c r="AD17" s="316">
        <f t="shared" si="12"/>
        <v>27.75</v>
      </c>
      <c r="AE17" s="317"/>
      <c r="AF17" s="318">
        <f t="shared" si="12"/>
        <v>388.5</v>
      </c>
    </row>
    <row r="18" spans="2:32" s="107" customFormat="1" ht="14.1" customHeight="1">
      <c r="B18" s="312" t="s">
        <v>78</v>
      </c>
      <c r="C18" s="960">
        <f>月別予定数!P20*245/980</f>
        <v>121.875</v>
      </c>
      <c r="D18" s="281">
        <f>月別予定数!P20*90/980</f>
        <v>44.770408163265309</v>
      </c>
      <c r="E18" s="281">
        <f>月別予定数!P20*175/980</f>
        <v>87.053571428571431</v>
      </c>
      <c r="F18" s="281">
        <f>月別予定数!P20*105/980</f>
        <v>52.232142857142854</v>
      </c>
      <c r="G18" s="281"/>
      <c r="H18" s="281">
        <f>月別予定数!P20*60/980</f>
        <v>29.846938775510203</v>
      </c>
      <c r="I18" s="281">
        <f>月別予定数!P20*60/980</f>
        <v>29.846938775510203</v>
      </c>
      <c r="J18" s="281"/>
      <c r="K18" s="285">
        <f>月別予定数!P20*105/980</f>
        <v>52.232142857142854</v>
      </c>
      <c r="L18" s="286">
        <f>月別予定数!P20*35/980</f>
        <v>17.410714285714285</v>
      </c>
      <c r="M18" s="286">
        <f>月別予定数!P20*35/980</f>
        <v>17.410714285714285</v>
      </c>
      <c r="N18" s="286">
        <f>月別予定数!P20*70/980</f>
        <v>34.821428571428569</v>
      </c>
      <c r="O18" s="324"/>
      <c r="P18" s="325">
        <f t="shared" si="0"/>
        <v>487.49999999999989</v>
      </c>
      <c r="Q18" s="278"/>
      <c r="R18" s="326" t="s">
        <v>78</v>
      </c>
      <c r="S18" s="327">
        <f>S13</f>
        <v>219</v>
      </c>
      <c r="T18" s="321">
        <f t="shared" ref="T18:AF18" si="13">T13</f>
        <v>80.448979591836746</v>
      </c>
      <c r="U18" s="321">
        <f t="shared" si="13"/>
        <v>156.42857142857142</v>
      </c>
      <c r="V18" s="321">
        <f t="shared" si="13"/>
        <v>93.857142857142861</v>
      </c>
      <c r="W18" s="321"/>
      <c r="X18" s="321">
        <f t="shared" si="13"/>
        <v>53.632653061224495</v>
      </c>
      <c r="Y18" s="321">
        <f t="shared" si="13"/>
        <v>53.632653061224495</v>
      </c>
      <c r="Z18" s="321"/>
      <c r="AA18" s="322">
        <f t="shared" si="13"/>
        <v>93.857142857142861</v>
      </c>
      <c r="AB18" s="323">
        <f t="shared" si="13"/>
        <v>31.285714285714288</v>
      </c>
      <c r="AC18" s="323">
        <f t="shared" si="13"/>
        <v>31.285714285714288</v>
      </c>
      <c r="AD18" s="323">
        <f t="shared" si="13"/>
        <v>62.571428571428577</v>
      </c>
      <c r="AE18" s="324"/>
      <c r="AF18" s="325">
        <f t="shared" si="13"/>
        <v>876</v>
      </c>
    </row>
    <row r="19" spans="2:32" s="107" customFormat="1" ht="14.1" customHeight="1" thickBot="1">
      <c r="B19" s="264" t="s">
        <v>79</v>
      </c>
      <c r="C19" s="369">
        <f>月別予定数!P21*245/980</f>
        <v>60.5</v>
      </c>
      <c r="D19" s="305">
        <f>月別予定数!P21*90/980</f>
        <v>22.224489795918366</v>
      </c>
      <c r="E19" s="305">
        <f>月別予定数!P21*175/980</f>
        <v>43.214285714285715</v>
      </c>
      <c r="F19" s="305">
        <f>月別予定数!P21*105/980</f>
        <v>25.928571428571427</v>
      </c>
      <c r="G19" s="305"/>
      <c r="H19" s="305">
        <f>月別予定数!P21*60/980</f>
        <v>14.816326530612244</v>
      </c>
      <c r="I19" s="305">
        <f>月別予定数!P21*60/980</f>
        <v>14.816326530612244</v>
      </c>
      <c r="J19" s="305"/>
      <c r="K19" s="306">
        <f>月別予定数!P21*105/980</f>
        <v>25.928571428571427</v>
      </c>
      <c r="L19" s="307">
        <f>月別予定数!P21*35/980</f>
        <v>8.6428571428571423</v>
      </c>
      <c r="M19" s="307">
        <f>月別予定数!P21*35/980</f>
        <v>8.6428571428571423</v>
      </c>
      <c r="N19" s="307">
        <f>月別予定数!P21*70/980</f>
        <v>17.285714285714285</v>
      </c>
      <c r="O19" s="332"/>
      <c r="P19" s="333">
        <f t="shared" si="0"/>
        <v>241.99999999999997</v>
      </c>
      <c r="Q19" s="278"/>
      <c r="R19" s="268" t="s">
        <v>79</v>
      </c>
      <c r="S19" s="328">
        <f>S16</f>
        <v>279.5</v>
      </c>
      <c r="T19" s="329">
        <f t="shared" ref="T19:AD19" si="14">T16</f>
        <v>102.67346938775511</v>
      </c>
      <c r="U19" s="329">
        <f t="shared" si="14"/>
        <v>199.64285714285711</v>
      </c>
      <c r="V19" s="329">
        <f t="shared" si="14"/>
        <v>119.78571428571429</v>
      </c>
      <c r="W19" s="329"/>
      <c r="X19" s="329">
        <f t="shared" si="14"/>
        <v>68.448979591836746</v>
      </c>
      <c r="Y19" s="329">
        <f t="shared" si="14"/>
        <v>68.448979591836746</v>
      </c>
      <c r="Z19" s="329"/>
      <c r="AA19" s="330">
        <f t="shared" si="14"/>
        <v>119.78571428571429</v>
      </c>
      <c r="AB19" s="331">
        <f t="shared" si="14"/>
        <v>39.928571428571431</v>
      </c>
      <c r="AC19" s="331">
        <f t="shared" si="14"/>
        <v>39.928571428571431</v>
      </c>
      <c r="AD19" s="331">
        <f t="shared" si="14"/>
        <v>79.857142857142861</v>
      </c>
      <c r="AE19" s="334"/>
      <c r="AF19" s="335">
        <f>AF16</f>
        <v>1118</v>
      </c>
    </row>
    <row r="20" spans="2:32" s="107" customFormat="1" ht="14.1" customHeight="1" thickTop="1">
      <c r="B20" s="336" t="s">
        <v>80</v>
      </c>
      <c r="C20" s="958">
        <f>月別予定数!P22*245/980</f>
        <v>279.5</v>
      </c>
      <c r="D20" s="337">
        <f>月別予定数!P22*90/980</f>
        <v>102.67346938775511</v>
      </c>
      <c r="E20" s="337">
        <f>月別予定数!P22*175/980</f>
        <v>199.64285714285714</v>
      </c>
      <c r="F20" s="337">
        <f>月別予定数!P22*105/980</f>
        <v>119.78571428571429</v>
      </c>
      <c r="G20" s="337"/>
      <c r="H20" s="337">
        <f>月別予定数!P22*60/980</f>
        <v>68.448979591836732</v>
      </c>
      <c r="I20" s="337">
        <f>月別予定数!P22*60/980</f>
        <v>68.448979591836732</v>
      </c>
      <c r="J20" s="337"/>
      <c r="K20" s="959">
        <f>月別予定数!P22*105/980</f>
        <v>119.78571428571429</v>
      </c>
      <c r="L20" s="316">
        <f>月別予定数!P22*35/980</f>
        <v>39.928571428571431</v>
      </c>
      <c r="M20" s="316">
        <f>月別予定数!P22*35/980</f>
        <v>39.928571428571431</v>
      </c>
      <c r="N20" s="316">
        <f>月別予定数!P22*70/980</f>
        <v>79.857142857142861</v>
      </c>
      <c r="O20" s="340"/>
      <c r="P20" s="341">
        <f t="shared" si="0"/>
        <v>1118.0000000000002</v>
      </c>
      <c r="Q20" s="278"/>
      <c r="R20" s="319" t="s">
        <v>80</v>
      </c>
      <c r="S20" s="313">
        <f>S19</f>
        <v>279.5</v>
      </c>
      <c r="T20" s="314">
        <f t="shared" ref="T20:AD20" si="15">T19</f>
        <v>102.67346938775511</v>
      </c>
      <c r="U20" s="314">
        <f t="shared" si="15"/>
        <v>199.64285714285711</v>
      </c>
      <c r="V20" s="314">
        <f t="shared" si="15"/>
        <v>119.78571428571429</v>
      </c>
      <c r="W20" s="314"/>
      <c r="X20" s="314">
        <f t="shared" si="15"/>
        <v>68.448979591836746</v>
      </c>
      <c r="Y20" s="314">
        <f t="shared" si="15"/>
        <v>68.448979591836746</v>
      </c>
      <c r="Z20" s="314"/>
      <c r="AA20" s="315">
        <f t="shared" si="15"/>
        <v>119.78571428571429</v>
      </c>
      <c r="AB20" s="316">
        <f t="shared" si="15"/>
        <v>39.928571428571431</v>
      </c>
      <c r="AC20" s="316">
        <f t="shared" si="15"/>
        <v>39.928571428571431</v>
      </c>
      <c r="AD20" s="316">
        <f t="shared" si="15"/>
        <v>79.857142857142861</v>
      </c>
      <c r="AE20" s="317"/>
      <c r="AF20" s="342">
        <f>AF19</f>
        <v>1118</v>
      </c>
    </row>
    <row r="21" spans="2:32" ht="9.9" customHeight="1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343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</row>
    <row r="22" spans="2:32" s="109" customFormat="1" ht="15" customHeight="1">
      <c r="B22" s="1988" t="s">
        <v>160</v>
      </c>
      <c r="C22" s="1988"/>
      <c r="D22" s="1988"/>
      <c r="E22" s="1988"/>
      <c r="F22" s="1988"/>
      <c r="G22" s="1988"/>
      <c r="H22" s="1988"/>
      <c r="I22" s="1988"/>
      <c r="J22" s="1988"/>
      <c r="K22" s="1988"/>
      <c r="L22" s="1988"/>
      <c r="M22" s="1988"/>
      <c r="N22" s="1988"/>
      <c r="O22" s="1988"/>
      <c r="P22" s="1989"/>
      <c r="Q22" s="263"/>
      <c r="R22" s="1988" t="s">
        <v>158</v>
      </c>
      <c r="S22" s="1989"/>
      <c r="T22" s="1989"/>
      <c r="U22" s="1989"/>
      <c r="V22" s="1989"/>
      <c r="W22" s="1989"/>
      <c r="X22" s="1989"/>
      <c r="Y22" s="1989"/>
      <c r="Z22" s="1989"/>
      <c r="AA22" s="1989"/>
      <c r="AB22" s="1989"/>
      <c r="AC22" s="1989"/>
      <c r="AD22" s="1989"/>
      <c r="AE22" s="1989"/>
      <c r="AF22" s="1989"/>
    </row>
    <row r="23" spans="2:32" s="107" customFormat="1" ht="14.1" customHeight="1" thickBot="1">
      <c r="B23" s="264" t="s">
        <v>63</v>
      </c>
      <c r="C23" s="265" t="s">
        <v>35</v>
      </c>
      <c r="D23" s="266" t="s">
        <v>37</v>
      </c>
      <c r="E23" s="266" t="s">
        <v>36</v>
      </c>
      <c r="F23" s="266" t="s">
        <v>38</v>
      </c>
      <c r="G23" s="266" t="s">
        <v>39</v>
      </c>
      <c r="H23" s="266" t="s">
        <v>40</v>
      </c>
      <c r="I23" s="266" t="s">
        <v>41</v>
      </c>
      <c r="J23" s="266" t="s">
        <v>42</v>
      </c>
      <c r="K23" s="267" t="s">
        <v>43</v>
      </c>
      <c r="L23" s="268" t="s">
        <v>45</v>
      </c>
      <c r="M23" s="268" t="s">
        <v>46</v>
      </c>
      <c r="N23" s="268" t="s">
        <v>49</v>
      </c>
      <c r="O23" s="264" t="s">
        <v>262</v>
      </c>
      <c r="P23" s="269" t="s">
        <v>25</v>
      </c>
      <c r="Q23" s="270"/>
      <c r="R23" s="264" t="s">
        <v>63</v>
      </c>
      <c r="S23" s="265" t="s">
        <v>35</v>
      </c>
      <c r="T23" s="266" t="s">
        <v>37</v>
      </c>
      <c r="U23" s="266" t="s">
        <v>36</v>
      </c>
      <c r="V23" s="266" t="s">
        <v>38</v>
      </c>
      <c r="W23" s="266" t="s">
        <v>39</v>
      </c>
      <c r="X23" s="266" t="s">
        <v>40</v>
      </c>
      <c r="Y23" s="266" t="s">
        <v>41</v>
      </c>
      <c r="Z23" s="266" t="s">
        <v>42</v>
      </c>
      <c r="AA23" s="267" t="s">
        <v>43</v>
      </c>
      <c r="AB23" s="268" t="s">
        <v>45</v>
      </c>
      <c r="AC23" s="268" t="s">
        <v>46</v>
      </c>
      <c r="AD23" s="268" t="s">
        <v>49</v>
      </c>
      <c r="AE23" s="264" t="s">
        <v>262</v>
      </c>
      <c r="AF23" s="269" t="s">
        <v>25</v>
      </c>
    </row>
    <row r="24" spans="2:32" s="107" customFormat="1" ht="14.1" customHeight="1" thickTop="1">
      <c r="B24" s="271" t="s">
        <v>116</v>
      </c>
      <c r="C24" s="272">
        <f>月別予定数!Q7*175/980</f>
        <v>17.232142857142858</v>
      </c>
      <c r="D24" s="273">
        <f>月別予定数!Q7*100/980</f>
        <v>9.8469387755102034</v>
      </c>
      <c r="E24" s="273">
        <f>月別予定数!Q7*175/980</f>
        <v>17.232142857142858</v>
      </c>
      <c r="F24" s="273">
        <f>月別予定数!Q7*105/980</f>
        <v>10.339285714285714</v>
      </c>
      <c r="G24" s="273"/>
      <c r="H24" s="273">
        <f>月別予定数!Q7*50/980</f>
        <v>4.9234693877551017</v>
      </c>
      <c r="I24" s="273">
        <f>月別予定数!Q7*50/980</f>
        <v>4.9234693877551017</v>
      </c>
      <c r="J24" s="273">
        <f>月別予定数!Q7*60/980</f>
        <v>5.908163265306122</v>
      </c>
      <c r="K24" s="274">
        <f>月別予定数!Q7*90/980</f>
        <v>8.862244897959183</v>
      </c>
      <c r="L24" s="275">
        <f>月別予定数!Q7*35/980</f>
        <v>3.4464285714285716</v>
      </c>
      <c r="M24" s="275">
        <f>月別予定数!Q7*35/980</f>
        <v>3.4464285714285716</v>
      </c>
      <c r="N24" s="275">
        <f>月別予定数!Q7*70/980</f>
        <v>6.8928571428571432</v>
      </c>
      <c r="O24" s="276">
        <f>月別予定数!Q7*35/980</f>
        <v>3.4464285714285716</v>
      </c>
      <c r="P24" s="277">
        <f>SUM(C24:O24)</f>
        <v>96.499999999999986</v>
      </c>
      <c r="Q24" s="278"/>
      <c r="R24" s="271" t="s">
        <v>116</v>
      </c>
      <c r="S24" s="272">
        <f>C24</f>
        <v>17.232142857142858</v>
      </c>
      <c r="T24" s="273">
        <f>D24</f>
        <v>9.8469387755102034</v>
      </c>
      <c r="U24" s="273">
        <f>E24</f>
        <v>17.232142857142858</v>
      </c>
      <c r="V24" s="273">
        <f>F24</f>
        <v>10.339285714285714</v>
      </c>
      <c r="W24" s="273"/>
      <c r="X24" s="273">
        <f t="shared" ref="X24:AF24" si="16">H24</f>
        <v>4.9234693877551017</v>
      </c>
      <c r="Y24" s="273">
        <f t="shared" si="16"/>
        <v>4.9234693877551017</v>
      </c>
      <c r="Z24" s="273">
        <f t="shared" si="16"/>
        <v>5.908163265306122</v>
      </c>
      <c r="AA24" s="345">
        <f t="shared" si="16"/>
        <v>8.862244897959183</v>
      </c>
      <c r="AB24" s="346">
        <f t="shared" si="16"/>
        <v>3.4464285714285716</v>
      </c>
      <c r="AC24" s="346">
        <f t="shared" si="16"/>
        <v>3.4464285714285716</v>
      </c>
      <c r="AD24" s="346">
        <f t="shared" si="16"/>
        <v>6.8928571428571432</v>
      </c>
      <c r="AE24" s="347">
        <f t="shared" si="16"/>
        <v>3.4464285714285716</v>
      </c>
      <c r="AF24" s="277">
        <f t="shared" si="16"/>
        <v>96.499999999999986</v>
      </c>
    </row>
    <row r="25" spans="2:32" s="107" customFormat="1" ht="14.1" customHeight="1">
      <c r="B25" s="280" t="s">
        <v>117</v>
      </c>
      <c r="C25" s="272">
        <f>月別予定数!Q8*175/980</f>
        <v>18.482142857142858</v>
      </c>
      <c r="D25" s="273">
        <f>月別予定数!Q8*100/980</f>
        <v>10.561224489795919</v>
      </c>
      <c r="E25" s="273">
        <f>月別予定数!Q8*175/980</f>
        <v>18.482142857142858</v>
      </c>
      <c r="F25" s="273">
        <f>月別予定数!Q8*105/980</f>
        <v>11.089285714285714</v>
      </c>
      <c r="G25" s="281"/>
      <c r="H25" s="273">
        <f>月別予定数!Q8*50/980</f>
        <v>5.2806122448979593</v>
      </c>
      <c r="I25" s="273">
        <f>月別予定数!Q8*50/980</f>
        <v>5.2806122448979593</v>
      </c>
      <c r="J25" s="273">
        <f>月別予定数!Q8*60/980</f>
        <v>6.3367346938775508</v>
      </c>
      <c r="K25" s="274">
        <f>月別予定数!Q8*90/980</f>
        <v>9.5051020408163271</v>
      </c>
      <c r="L25" s="275">
        <f>月別予定数!Q8*35/980</f>
        <v>3.6964285714285716</v>
      </c>
      <c r="M25" s="275">
        <f>月別予定数!Q8*35/980</f>
        <v>3.6964285714285716</v>
      </c>
      <c r="N25" s="275">
        <f>月別予定数!Q8*70/980</f>
        <v>7.3928571428571432</v>
      </c>
      <c r="O25" s="276">
        <f>月別予定数!Q8*35/980</f>
        <v>3.6964285714285716</v>
      </c>
      <c r="P25" s="277">
        <f t="shared" ref="P25:P39" si="17">SUM(C25:O25)</f>
        <v>103.49999999999999</v>
      </c>
      <c r="Q25" s="278"/>
      <c r="R25" s="280" t="s">
        <v>117</v>
      </c>
      <c r="S25" s="284">
        <f>S24+C25</f>
        <v>35.714285714285715</v>
      </c>
      <c r="T25" s="284">
        <f>T24+D25</f>
        <v>20.408163265306122</v>
      </c>
      <c r="U25" s="284">
        <f t="shared" ref="U25:AE35" si="18">U24+E25</f>
        <v>35.714285714285715</v>
      </c>
      <c r="V25" s="284">
        <f t="shared" si="18"/>
        <v>21.428571428571427</v>
      </c>
      <c r="W25" s="284"/>
      <c r="X25" s="284">
        <f t="shared" si="18"/>
        <v>10.204081632653061</v>
      </c>
      <c r="Y25" s="284">
        <f t="shared" si="18"/>
        <v>10.204081632653061</v>
      </c>
      <c r="Z25" s="284">
        <f t="shared" si="18"/>
        <v>12.244897959183673</v>
      </c>
      <c r="AA25" s="348">
        <f t="shared" si="18"/>
        <v>18.367346938775512</v>
      </c>
      <c r="AB25" s="282">
        <f t="shared" si="18"/>
        <v>7.1428571428571432</v>
      </c>
      <c r="AC25" s="282">
        <f t="shared" si="18"/>
        <v>7.1428571428571432</v>
      </c>
      <c r="AD25" s="282">
        <f t="shared" si="18"/>
        <v>14.285714285714286</v>
      </c>
      <c r="AE25" s="349">
        <f t="shared" si="18"/>
        <v>7.1428571428571432</v>
      </c>
      <c r="AF25" s="282">
        <f t="shared" ref="AF25:AF35" si="19">AF24+P25</f>
        <v>199.99999999999997</v>
      </c>
    </row>
    <row r="26" spans="2:32" s="107" customFormat="1" ht="14.1" customHeight="1">
      <c r="B26" s="280" t="s">
        <v>118</v>
      </c>
      <c r="C26" s="272">
        <f>月別予定数!Q9*175/980</f>
        <v>19.642857142857142</v>
      </c>
      <c r="D26" s="273">
        <f>月別予定数!Q9*100/980</f>
        <v>11.224489795918368</v>
      </c>
      <c r="E26" s="273">
        <f>月別予定数!Q9*175/980</f>
        <v>19.642857142857142</v>
      </c>
      <c r="F26" s="273">
        <f>月別予定数!Q9*105/980</f>
        <v>11.785714285714286</v>
      </c>
      <c r="G26" s="281"/>
      <c r="H26" s="273">
        <f>月別予定数!Q9*50/980</f>
        <v>5.6122448979591839</v>
      </c>
      <c r="I26" s="273">
        <f>月別予定数!Q9*50/980</f>
        <v>5.6122448979591839</v>
      </c>
      <c r="J26" s="273">
        <f>月別予定数!Q9*60/980</f>
        <v>6.7346938775510203</v>
      </c>
      <c r="K26" s="274">
        <f>月別予定数!Q9*90/980</f>
        <v>10.102040816326531</v>
      </c>
      <c r="L26" s="275">
        <f>月別予定数!Q9*35/980</f>
        <v>3.9285714285714284</v>
      </c>
      <c r="M26" s="275">
        <f>月別予定数!Q9*35/980</f>
        <v>3.9285714285714284</v>
      </c>
      <c r="N26" s="275">
        <f>月別予定数!Q9*70/980</f>
        <v>7.8571428571428568</v>
      </c>
      <c r="O26" s="276">
        <f>月別予定数!Q9*35/980</f>
        <v>3.9285714285714284</v>
      </c>
      <c r="P26" s="277">
        <f t="shared" si="17"/>
        <v>110.00000000000001</v>
      </c>
      <c r="Q26" s="278"/>
      <c r="R26" s="280" t="s">
        <v>118</v>
      </c>
      <c r="S26" s="284">
        <f t="shared" ref="S26:S35" si="20">S25+C26</f>
        <v>55.357142857142861</v>
      </c>
      <c r="T26" s="284">
        <f t="shared" ref="T26:T35" si="21">T25+D26</f>
        <v>31.632653061224488</v>
      </c>
      <c r="U26" s="284">
        <f t="shared" si="18"/>
        <v>55.357142857142861</v>
      </c>
      <c r="V26" s="284">
        <f t="shared" si="18"/>
        <v>33.214285714285715</v>
      </c>
      <c r="W26" s="284"/>
      <c r="X26" s="284">
        <f t="shared" si="18"/>
        <v>15.816326530612244</v>
      </c>
      <c r="Y26" s="284">
        <f t="shared" si="18"/>
        <v>15.816326530612244</v>
      </c>
      <c r="Z26" s="284">
        <f t="shared" si="18"/>
        <v>18.979591836734691</v>
      </c>
      <c r="AA26" s="348">
        <f t="shared" si="18"/>
        <v>28.469387755102041</v>
      </c>
      <c r="AB26" s="282">
        <f t="shared" si="18"/>
        <v>11.071428571428571</v>
      </c>
      <c r="AC26" s="282">
        <f t="shared" si="18"/>
        <v>11.071428571428571</v>
      </c>
      <c r="AD26" s="282">
        <f t="shared" si="18"/>
        <v>22.142857142857142</v>
      </c>
      <c r="AE26" s="349">
        <f t="shared" si="18"/>
        <v>11.071428571428571</v>
      </c>
      <c r="AF26" s="282">
        <f t="shared" si="19"/>
        <v>310</v>
      </c>
    </row>
    <row r="27" spans="2:32" s="107" customFormat="1" ht="14.1" customHeight="1">
      <c r="B27" s="288" t="s">
        <v>119</v>
      </c>
      <c r="C27" s="952">
        <f>月別予定数!Q10*175/980</f>
        <v>12.946428571428571</v>
      </c>
      <c r="D27" s="290">
        <f>月別予定数!Q10*100/980</f>
        <v>7.3979591836734695</v>
      </c>
      <c r="E27" s="290">
        <f>月別予定数!Q10*175/980</f>
        <v>12.946428571428571</v>
      </c>
      <c r="F27" s="290">
        <f>月別予定数!Q10*105/980</f>
        <v>7.7678571428571432</v>
      </c>
      <c r="G27" s="290"/>
      <c r="H27" s="290">
        <f>月別予定数!Q10*50/980</f>
        <v>3.6989795918367347</v>
      </c>
      <c r="I27" s="290">
        <f>月別予定数!Q10*50/980</f>
        <v>3.6989795918367347</v>
      </c>
      <c r="J27" s="290">
        <f>月別予定数!Q10*60/980</f>
        <v>4.4387755102040813</v>
      </c>
      <c r="K27" s="291">
        <f>月別予定数!Q10*90/980</f>
        <v>6.658163265306122</v>
      </c>
      <c r="L27" s="292">
        <f>月別予定数!Q10*35/980</f>
        <v>2.5892857142857144</v>
      </c>
      <c r="M27" s="292">
        <f>月別予定数!Q10*35/980</f>
        <v>2.5892857142857144</v>
      </c>
      <c r="N27" s="292">
        <f>月別予定数!Q10*70/980</f>
        <v>5.1785714285714288</v>
      </c>
      <c r="O27" s="293">
        <f>月別予定数!Q10*35/980</f>
        <v>2.5892857142857144</v>
      </c>
      <c r="P27" s="294">
        <f t="shared" si="17"/>
        <v>72.499999999999986</v>
      </c>
      <c r="Q27" s="278"/>
      <c r="R27" s="288" t="s">
        <v>119</v>
      </c>
      <c r="S27" s="289">
        <f t="shared" si="20"/>
        <v>68.303571428571431</v>
      </c>
      <c r="T27" s="289">
        <f t="shared" si="21"/>
        <v>39.030612244897959</v>
      </c>
      <c r="U27" s="289">
        <f t="shared" si="18"/>
        <v>68.303571428571431</v>
      </c>
      <c r="V27" s="289">
        <f t="shared" si="18"/>
        <v>40.982142857142861</v>
      </c>
      <c r="W27" s="289"/>
      <c r="X27" s="289">
        <f t="shared" si="18"/>
        <v>19.51530612244898</v>
      </c>
      <c r="Y27" s="289">
        <f t="shared" si="18"/>
        <v>19.51530612244898</v>
      </c>
      <c r="Z27" s="289">
        <f t="shared" si="18"/>
        <v>23.418367346938773</v>
      </c>
      <c r="AA27" s="350">
        <f t="shared" si="18"/>
        <v>35.127551020408163</v>
      </c>
      <c r="AB27" s="294">
        <f t="shared" si="18"/>
        <v>13.660714285714285</v>
      </c>
      <c r="AC27" s="294">
        <f t="shared" si="18"/>
        <v>13.660714285714285</v>
      </c>
      <c r="AD27" s="294">
        <f t="shared" si="18"/>
        <v>27.321428571428569</v>
      </c>
      <c r="AE27" s="351">
        <f t="shared" si="18"/>
        <v>13.660714285714285</v>
      </c>
      <c r="AF27" s="294">
        <f t="shared" si="19"/>
        <v>382.5</v>
      </c>
    </row>
    <row r="28" spans="2:32" s="107" customFormat="1" ht="14.1" customHeight="1">
      <c r="B28" s="271" t="s">
        <v>120</v>
      </c>
      <c r="C28" s="272">
        <f>月別予定数!Q11*175/980</f>
        <v>9.9107142857142865</v>
      </c>
      <c r="D28" s="273">
        <f>月別予定数!Q11*100/980</f>
        <v>5.6632653061224492</v>
      </c>
      <c r="E28" s="273">
        <f>月別予定数!Q11*175/980</f>
        <v>9.9107142857142865</v>
      </c>
      <c r="F28" s="273">
        <f>月別予定数!Q11*105/980</f>
        <v>5.9464285714285712</v>
      </c>
      <c r="G28" s="273"/>
      <c r="H28" s="273">
        <f>月別予定数!Q11*50/980</f>
        <v>2.8316326530612246</v>
      </c>
      <c r="I28" s="273">
        <f>月別予定数!Q11*50/980</f>
        <v>2.8316326530612246</v>
      </c>
      <c r="J28" s="273">
        <f>月別予定数!Q11*60/980</f>
        <v>3.3979591836734695</v>
      </c>
      <c r="K28" s="274">
        <f>月別予定数!Q11*90/980</f>
        <v>5.0969387755102042</v>
      </c>
      <c r="L28" s="275">
        <f>月別予定数!Q11*35/980</f>
        <v>1.9821428571428572</v>
      </c>
      <c r="M28" s="275">
        <f>月別予定数!Q11*35/980</f>
        <v>1.9821428571428572</v>
      </c>
      <c r="N28" s="275">
        <f>月別予定数!Q11*70/980</f>
        <v>3.9642857142857144</v>
      </c>
      <c r="O28" s="276">
        <f>月別予定数!Q11*35/980</f>
        <v>1.9821428571428572</v>
      </c>
      <c r="P28" s="277">
        <f t="shared" si="17"/>
        <v>55.5</v>
      </c>
      <c r="Q28" s="278"/>
      <c r="R28" s="352" t="s">
        <v>120</v>
      </c>
      <c r="S28" s="298">
        <f t="shared" si="20"/>
        <v>78.214285714285722</v>
      </c>
      <c r="T28" s="298">
        <f t="shared" si="21"/>
        <v>44.693877551020407</v>
      </c>
      <c r="U28" s="298">
        <f t="shared" si="18"/>
        <v>78.214285714285722</v>
      </c>
      <c r="V28" s="298">
        <f t="shared" si="18"/>
        <v>46.928571428571431</v>
      </c>
      <c r="W28" s="298"/>
      <c r="X28" s="298">
        <f t="shared" si="18"/>
        <v>22.346938775510203</v>
      </c>
      <c r="Y28" s="298">
        <f t="shared" si="18"/>
        <v>22.346938775510203</v>
      </c>
      <c r="Z28" s="298">
        <f t="shared" si="18"/>
        <v>26.816326530612244</v>
      </c>
      <c r="AA28" s="353">
        <f t="shared" si="18"/>
        <v>40.224489795918366</v>
      </c>
      <c r="AB28" s="296">
        <f t="shared" si="18"/>
        <v>15.642857142857142</v>
      </c>
      <c r="AC28" s="296">
        <f t="shared" si="18"/>
        <v>15.642857142857142</v>
      </c>
      <c r="AD28" s="296">
        <f t="shared" si="18"/>
        <v>31.285714285714285</v>
      </c>
      <c r="AE28" s="354">
        <f t="shared" si="18"/>
        <v>15.642857142857142</v>
      </c>
      <c r="AF28" s="296">
        <f t="shared" si="19"/>
        <v>438</v>
      </c>
    </row>
    <row r="29" spans="2:32" s="107" customFormat="1" ht="14.1" customHeight="1">
      <c r="B29" s="280" t="s">
        <v>121</v>
      </c>
      <c r="C29" s="272">
        <f>月別予定数!Q12*175/980</f>
        <v>18.303571428571427</v>
      </c>
      <c r="D29" s="273">
        <f>月別予定数!Q12*100/980</f>
        <v>10.459183673469388</v>
      </c>
      <c r="E29" s="273">
        <f>月別予定数!Q12*175/980</f>
        <v>18.303571428571427</v>
      </c>
      <c r="F29" s="273">
        <f>月別予定数!Q12*105/980</f>
        <v>10.982142857142858</v>
      </c>
      <c r="G29" s="281"/>
      <c r="H29" s="273">
        <f>月別予定数!Q12*50/980</f>
        <v>5.2295918367346941</v>
      </c>
      <c r="I29" s="273">
        <f>月別予定数!Q12*50/980</f>
        <v>5.2295918367346941</v>
      </c>
      <c r="J29" s="273">
        <f>月別予定数!Q12*60/980</f>
        <v>6.2755102040816331</v>
      </c>
      <c r="K29" s="274">
        <f>月別予定数!Q12*90/980</f>
        <v>9.4132653061224492</v>
      </c>
      <c r="L29" s="275">
        <f>月別予定数!Q12*35/980</f>
        <v>3.6607142857142856</v>
      </c>
      <c r="M29" s="275">
        <f>月別予定数!Q12*35/980</f>
        <v>3.6607142857142856</v>
      </c>
      <c r="N29" s="275">
        <f>月別予定数!Q12*70/980</f>
        <v>7.3214285714285712</v>
      </c>
      <c r="O29" s="276">
        <f>月別予定数!Q12*35/980</f>
        <v>3.6607142857142856</v>
      </c>
      <c r="P29" s="277">
        <f t="shared" si="17"/>
        <v>102.50000000000001</v>
      </c>
      <c r="Q29" s="278"/>
      <c r="R29" s="280" t="s">
        <v>121</v>
      </c>
      <c r="S29" s="284">
        <f t="shared" si="20"/>
        <v>96.517857142857153</v>
      </c>
      <c r="T29" s="284">
        <f t="shared" si="21"/>
        <v>55.153061224489797</v>
      </c>
      <c r="U29" s="284">
        <f t="shared" si="18"/>
        <v>96.517857142857153</v>
      </c>
      <c r="V29" s="284">
        <f t="shared" si="18"/>
        <v>57.910714285714292</v>
      </c>
      <c r="W29" s="284"/>
      <c r="X29" s="284">
        <f t="shared" si="18"/>
        <v>27.576530612244898</v>
      </c>
      <c r="Y29" s="284">
        <f t="shared" si="18"/>
        <v>27.576530612244898</v>
      </c>
      <c r="Z29" s="284">
        <f t="shared" si="18"/>
        <v>33.091836734693878</v>
      </c>
      <c r="AA29" s="348">
        <f t="shared" si="18"/>
        <v>49.637755102040813</v>
      </c>
      <c r="AB29" s="282">
        <f t="shared" si="18"/>
        <v>19.303571428571427</v>
      </c>
      <c r="AC29" s="282">
        <f t="shared" si="18"/>
        <v>19.303571428571427</v>
      </c>
      <c r="AD29" s="282">
        <f t="shared" si="18"/>
        <v>38.607142857142854</v>
      </c>
      <c r="AE29" s="349">
        <f t="shared" si="18"/>
        <v>19.303571428571427</v>
      </c>
      <c r="AF29" s="282">
        <f t="shared" si="19"/>
        <v>540.5</v>
      </c>
    </row>
    <row r="30" spans="2:32" s="107" customFormat="1" ht="14.1" customHeight="1">
      <c r="B30" s="280" t="s">
        <v>122</v>
      </c>
      <c r="C30" s="272">
        <f>月別予定数!Q13*175/980</f>
        <v>20.892857142857142</v>
      </c>
      <c r="D30" s="273">
        <f>月別予定数!Q13*100/980</f>
        <v>11.938775510204081</v>
      </c>
      <c r="E30" s="273">
        <f>月別予定数!Q13*175/980</f>
        <v>20.892857142857142</v>
      </c>
      <c r="F30" s="273">
        <f>月別予定数!Q13*105/980</f>
        <v>12.535714285714286</v>
      </c>
      <c r="G30" s="281"/>
      <c r="H30" s="273">
        <f>月別予定数!Q13*50/980</f>
        <v>5.9693877551020407</v>
      </c>
      <c r="I30" s="273">
        <f>月別予定数!Q13*50/980</f>
        <v>5.9693877551020407</v>
      </c>
      <c r="J30" s="273">
        <f>月別予定数!Q13*60/980</f>
        <v>7.1632653061224492</v>
      </c>
      <c r="K30" s="274">
        <f>月別予定数!Q13*90/980</f>
        <v>10.744897959183673</v>
      </c>
      <c r="L30" s="275">
        <f>月別予定数!Q13*35/980</f>
        <v>4.1785714285714288</v>
      </c>
      <c r="M30" s="275">
        <f>月別予定数!Q13*35/980</f>
        <v>4.1785714285714288</v>
      </c>
      <c r="N30" s="275">
        <f>月別予定数!Q13*70/980</f>
        <v>8.3571428571428577</v>
      </c>
      <c r="O30" s="276">
        <f>月別予定数!Q13*35/980</f>
        <v>4.1785714285714288</v>
      </c>
      <c r="P30" s="277">
        <f t="shared" si="17"/>
        <v>117.00000000000003</v>
      </c>
      <c r="Q30" s="278"/>
      <c r="R30" s="280" t="s">
        <v>122</v>
      </c>
      <c r="S30" s="284">
        <f t="shared" si="20"/>
        <v>117.41071428571429</v>
      </c>
      <c r="T30" s="284">
        <f t="shared" si="21"/>
        <v>67.091836734693885</v>
      </c>
      <c r="U30" s="284">
        <f t="shared" si="18"/>
        <v>117.41071428571429</v>
      </c>
      <c r="V30" s="284">
        <f t="shared" si="18"/>
        <v>70.446428571428584</v>
      </c>
      <c r="W30" s="284"/>
      <c r="X30" s="284">
        <f t="shared" si="18"/>
        <v>33.545918367346943</v>
      </c>
      <c r="Y30" s="284">
        <f t="shared" si="18"/>
        <v>33.545918367346943</v>
      </c>
      <c r="Z30" s="284">
        <f t="shared" si="18"/>
        <v>40.255102040816325</v>
      </c>
      <c r="AA30" s="348">
        <f t="shared" si="18"/>
        <v>60.382653061224488</v>
      </c>
      <c r="AB30" s="282">
        <f t="shared" si="18"/>
        <v>23.482142857142854</v>
      </c>
      <c r="AC30" s="282">
        <f t="shared" si="18"/>
        <v>23.482142857142854</v>
      </c>
      <c r="AD30" s="282">
        <f t="shared" si="18"/>
        <v>46.964285714285708</v>
      </c>
      <c r="AE30" s="349">
        <f t="shared" si="18"/>
        <v>23.482142857142854</v>
      </c>
      <c r="AF30" s="282">
        <f t="shared" si="19"/>
        <v>657.5</v>
      </c>
    </row>
    <row r="31" spans="2:32" s="107" customFormat="1" ht="14.1" customHeight="1">
      <c r="B31" s="280" t="s">
        <v>123</v>
      </c>
      <c r="C31" s="272">
        <f>月別予定数!Q14*175/980</f>
        <v>18.75</v>
      </c>
      <c r="D31" s="273">
        <f>月別予定数!Q14*100/980</f>
        <v>10.714285714285714</v>
      </c>
      <c r="E31" s="273">
        <f>月別予定数!Q14*175/980</f>
        <v>18.75</v>
      </c>
      <c r="F31" s="273">
        <f>月別予定数!Q14*105/980</f>
        <v>11.25</v>
      </c>
      <c r="G31" s="281"/>
      <c r="H31" s="273">
        <f>月別予定数!Q14*50/980</f>
        <v>5.3571428571428568</v>
      </c>
      <c r="I31" s="273">
        <f>月別予定数!Q14*50/980</f>
        <v>5.3571428571428568</v>
      </c>
      <c r="J31" s="273">
        <f>月別予定数!Q14*60/980</f>
        <v>6.4285714285714288</v>
      </c>
      <c r="K31" s="274">
        <f>月別予定数!Q14*90/980</f>
        <v>9.6428571428571423</v>
      </c>
      <c r="L31" s="275">
        <f>月別予定数!Q14*35/980</f>
        <v>3.75</v>
      </c>
      <c r="M31" s="275">
        <f>月別予定数!Q14*35/980</f>
        <v>3.75</v>
      </c>
      <c r="N31" s="275">
        <f>月別予定数!Q14*70/980</f>
        <v>7.5</v>
      </c>
      <c r="O31" s="276">
        <f>月別予定数!Q14*35/980</f>
        <v>3.75</v>
      </c>
      <c r="P31" s="277">
        <f t="shared" si="17"/>
        <v>105</v>
      </c>
      <c r="Q31" s="278"/>
      <c r="R31" s="280" t="s">
        <v>123</v>
      </c>
      <c r="S31" s="284">
        <f t="shared" si="20"/>
        <v>136.16071428571428</v>
      </c>
      <c r="T31" s="284">
        <f t="shared" si="21"/>
        <v>77.806122448979593</v>
      </c>
      <c r="U31" s="284">
        <f t="shared" si="18"/>
        <v>136.16071428571428</v>
      </c>
      <c r="V31" s="284">
        <f t="shared" si="18"/>
        <v>81.696428571428584</v>
      </c>
      <c r="W31" s="284"/>
      <c r="X31" s="284">
        <f t="shared" si="18"/>
        <v>38.903061224489797</v>
      </c>
      <c r="Y31" s="284">
        <f t="shared" si="18"/>
        <v>38.903061224489797</v>
      </c>
      <c r="Z31" s="284">
        <f t="shared" si="18"/>
        <v>46.683673469387756</v>
      </c>
      <c r="AA31" s="348">
        <f t="shared" si="18"/>
        <v>70.025510204081627</v>
      </c>
      <c r="AB31" s="282">
        <f t="shared" si="18"/>
        <v>27.232142857142854</v>
      </c>
      <c r="AC31" s="282">
        <f t="shared" si="18"/>
        <v>27.232142857142854</v>
      </c>
      <c r="AD31" s="282">
        <f t="shared" si="18"/>
        <v>54.464285714285708</v>
      </c>
      <c r="AE31" s="349">
        <f t="shared" si="18"/>
        <v>27.232142857142854</v>
      </c>
      <c r="AF31" s="282">
        <f t="shared" si="19"/>
        <v>762.5</v>
      </c>
    </row>
    <row r="32" spans="2:32" s="107" customFormat="1" ht="14.1" customHeight="1">
      <c r="B32" s="288" t="s">
        <v>124</v>
      </c>
      <c r="C32" s="952">
        <f>月別予定数!Q15*175/980</f>
        <v>19.017857142857142</v>
      </c>
      <c r="D32" s="290">
        <f>月別予定数!Q15*100/980</f>
        <v>10.86734693877551</v>
      </c>
      <c r="E32" s="290">
        <f>月別予定数!Q15*175/980</f>
        <v>19.017857142857142</v>
      </c>
      <c r="F32" s="290">
        <f>月別予定数!Q15*105/980</f>
        <v>11.410714285714286</v>
      </c>
      <c r="G32" s="290"/>
      <c r="H32" s="290">
        <f>月別予定数!Q15*50/980</f>
        <v>5.4336734693877551</v>
      </c>
      <c r="I32" s="290">
        <f>月別予定数!Q15*50/980</f>
        <v>5.4336734693877551</v>
      </c>
      <c r="J32" s="290">
        <f>月別予定数!Q15*60/980</f>
        <v>6.5204081632653059</v>
      </c>
      <c r="K32" s="291">
        <f>月別予定数!Q15*90/980</f>
        <v>9.7806122448979593</v>
      </c>
      <c r="L32" s="292">
        <f>月別予定数!Q15*35/980</f>
        <v>3.8035714285714284</v>
      </c>
      <c r="M32" s="292">
        <f>月別予定数!Q15*35/980</f>
        <v>3.8035714285714284</v>
      </c>
      <c r="N32" s="292">
        <f>月別予定数!Q15*70/980</f>
        <v>7.6071428571428568</v>
      </c>
      <c r="O32" s="293">
        <f>月別予定数!Q15*35/980</f>
        <v>3.8035714285714284</v>
      </c>
      <c r="P32" s="294">
        <f t="shared" si="17"/>
        <v>106.49999999999999</v>
      </c>
      <c r="Q32" s="278"/>
      <c r="R32" s="288" t="s">
        <v>124</v>
      </c>
      <c r="S32" s="289">
        <f t="shared" si="20"/>
        <v>155.17857142857142</v>
      </c>
      <c r="T32" s="289">
        <f t="shared" si="21"/>
        <v>88.673469387755105</v>
      </c>
      <c r="U32" s="289">
        <f t="shared" si="18"/>
        <v>155.17857142857142</v>
      </c>
      <c r="V32" s="289">
        <f t="shared" si="18"/>
        <v>93.107142857142875</v>
      </c>
      <c r="W32" s="289"/>
      <c r="X32" s="289">
        <f t="shared" si="18"/>
        <v>44.336734693877553</v>
      </c>
      <c r="Y32" s="289">
        <f t="shared" si="18"/>
        <v>44.336734693877553</v>
      </c>
      <c r="Z32" s="289">
        <f t="shared" si="18"/>
        <v>53.204081632653065</v>
      </c>
      <c r="AA32" s="350">
        <f t="shared" si="18"/>
        <v>79.806122448979579</v>
      </c>
      <c r="AB32" s="294">
        <f t="shared" si="18"/>
        <v>31.035714285714281</v>
      </c>
      <c r="AC32" s="294">
        <f t="shared" si="18"/>
        <v>31.035714285714281</v>
      </c>
      <c r="AD32" s="294">
        <f t="shared" si="18"/>
        <v>62.071428571428562</v>
      </c>
      <c r="AE32" s="351">
        <f t="shared" si="18"/>
        <v>31.035714285714281</v>
      </c>
      <c r="AF32" s="294">
        <f t="shared" si="19"/>
        <v>869</v>
      </c>
    </row>
    <row r="33" spans="2:32" s="107" customFormat="1" ht="14.1" customHeight="1">
      <c r="B33" s="271" t="s">
        <v>125</v>
      </c>
      <c r="C33" s="272">
        <f>月別予定数!Q16*175/980</f>
        <v>8.3035714285714288</v>
      </c>
      <c r="D33" s="273">
        <f>月別予定数!Q16*100/980</f>
        <v>4.7448979591836737</v>
      </c>
      <c r="E33" s="273">
        <f>月別予定数!Q16*175/980</f>
        <v>8.3035714285714288</v>
      </c>
      <c r="F33" s="273">
        <f>月別予定数!Q16*105/980</f>
        <v>4.9821428571428568</v>
      </c>
      <c r="G33" s="273"/>
      <c r="H33" s="273">
        <f>月別予定数!Q16*50/980</f>
        <v>2.3724489795918369</v>
      </c>
      <c r="I33" s="273">
        <f>月別予定数!Q16*50/980</f>
        <v>2.3724489795918369</v>
      </c>
      <c r="J33" s="273">
        <f>月別予定数!Q16*60/980</f>
        <v>2.8469387755102042</v>
      </c>
      <c r="K33" s="274">
        <f>月別予定数!Q16*90/980</f>
        <v>4.2704081632653059</v>
      </c>
      <c r="L33" s="275">
        <f>月別予定数!Q16*35/980</f>
        <v>1.6607142857142858</v>
      </c>
      <c r="M33" s="275">
        <f>月別予定数!Q16*35/980</f>
        <v>1.6607142857142858</v>
      </c>
      <c r="N33" s="301">
        <f>月別予定数!Q16*70/980</f>
        <v>3.3214285714285716</v>
      </c>
      <c r="O33" s="276">
        <f>月別予定数!Q16*35/980</f>
        <v>1.6607142857142858</v>
      </c>
      <c r="P33" s="277">
        <f t="shared" si="17"/>
        <v>46.5</v>
      </c>
      <c r="Q33" s="278"/>
      <c r="R33" s="352" t="s">
        <v>125</v>
      </c>
      <c r="S33" s="298">
        <f t="shared" si="20"/>
        <v>163.48214285714283</v>
      </c>
      <c r="T33" s="298">
        <f t="shared" si="21"/>
        <v>93.41836734693878</v>
      </c>
      <c r="U33" s="298">
        <f t="shared" si="18"/>
        <v>163.48214285714283</v>
      </c>
      <c r="V33" s="298">
        <f t="shared" si="18"/>
        <v>98.089285714285737</v>
      </c>
      <c r="W33" s="298"/>
      <c r="X33" s="298">
        <f t="shared" si="18"/>
        <v>46.70918367346939</v>
      </c>
      <c r="Y33" s="298">
        <f t="shared" si="18"/>
        <v>46.70918367346939</v>
      </c>
      <c r="Z33" s="298">
        <f t="shared" si="18"/>
        <v>56.051020408163268</v>
      </c>
      <c r="AA33" s="353">
        <f t="shared" si="18"/>
        <v>84.076530612244881</v>
      </c>
      <c r="AB33" s="296">
        <f t="shared" si="18"/>
        <v>32.696428571428569</v>
      </c>
      <c r="AC33" s="296">
        <f t="shared" si="18"/>
        <v>32.696428571428569</v>
      </c>
      <c r="AD33" s="296">
        <f t="shared" si="18"/>
        <v>65.392857142857139</v>
      </c>
      <c r="AE33" s="354">
        <f t="shared" si="18"/>
        <v>32.696428571428569</v>
      </c>
      <c r="AF33" s="296">
        <f t="shared" si="19"/>
        <v>915.5</v>
      </c>
    </row>
    <row r="34" spans="2:32" s="107" customFormat="1" ht="14.1" customHeight="1">
      <c r="B34" s="280" t="s">
        <v>126</v>
      </c>
      <c r="C34" s="272">
        <f>月別予定数!Q17*175/980</f>
        <v>18.482142857142858</v>
      </c>
      <c r="D34" s="273">
        <f>月別予定数!Q17*100/980</f>
        <v>10.561224489795919</v>
      </c>
      <c r="E34" s="273">
        <f>月別予定数!Q17*175/980</f>
        <v>18.482142857142858</v>
      </c>
      <c r="F34" s="273">
        <f>月別予定数!Q17*105/980</f>
        <v>11.089285714285714</v>
      </c>
      <c r="G34" s="281"/>
      <c r="H34" s="273">
        <f>月別予定数!Q17*50/980</f>
        <v>5.2806122448979593</v>
      </c>
      <c r="I34" s="273">
        <f>月別予定数!Q17*50/980</f>
        <v>5.2806122448979593</v>
      </c>
      <c r="J34" s="273">
        <f>月別予定数!Q17*60/980</f>
        <v>6.3367346938775508</v>
      </c>
      <c r="K34" s="274">
        <f>月別予定数!Q17*90/980</f>
        <v>9.5051020408163271</v>
      </c>
      <c r="L34" s="275">
        <f>月別予定数!Q17*35/980</f>
        <v>3.6964285714285716</v>
      </c>
      <c r="M34" s="275">
        <f>月別予定数!Q17*35/980</f>
        <v>3.6964285714285716</v>
      </c>
      <c r="N34" s="275">
        <f>月別予定数!Q17*70/980</f>
        <v>7.3928571428571432</v>
      </c>
      <c r="O34" s="276">
        <f>月別予定数!Q17*35/980</f>
        <v>3.6964285714285716</v>
      </c>
      <c r="P34" s="277">
        <f t="shared" si="17"/>
        <v>103.49999999999999</v>
      </c>
      <c r="Q34" s="278"/>
      <c r="R34" s="280" t="s">
        <v>126</v>
      </c>
      <c r="S34" s="284">
        <f t="shared" si="20"/>
        <v>181.96428571428569</v>
      </c>
      <c r="T34" s="284">
        <f t="shared" si="21"/>
        <v>103.9795918367347</v>
      </c>
      <c r="U34" s="284">
        <f t="shared" si="18"/>
        <v>181.96428571428569</v>
      </c>
      <c r="V34" s="284">
        <f t="shared" si="18"/>
        <v>109.17857142857144</v>
      </c>
      <c r="W34" s="284"/>
      <c r="X34" s="284">
        <f t="shared" si="18"/>
        <v>51.989795918367349</v>
      </c>
      <c r="Y34" s="284">
        <f t="shared" si="18"/>
        <v>51.989795918367349</v>
      </c>
      <c r="Z34" s="284">
        <f t="shared" si="18"/>
        <v>62.387755102040821</v>
      </c>
      <c r="AA34" s="348">
        <f t="shared" si="18"/>
        <v>93.581632653061206</v>
      </c>
      <c r="AB34" s="282">
        <f t="shared" si="18"/>
        <v>36.392857142857139</v>
      </c>
      <c r="AC34" s="282">
        <f t="shared" si="18"/>
        <v>36.392857142857139</v>
      </c>
      <c r="AD34" s="282">
        <f t="shared" si="18"/>
        <v>72.785714285714278</v>
      </c>
      <c r="AE34" s="349">
        <f t="shared" si="18"/>
        <v>36.392857142857139</v>
      </c>
      <c r="AF34" s="282">
        <f t="shared" si="19"/>
        <v>1019</v>
      </c>
    </row>
    <row r="35" spans="2:32" s="107" customFormat="1" ht="14.1" customHeight="1" thickBot="1">
      <c r="B35" s="303" t="s">
        <v>127</v>
      </c>
      <c r="C35" s="953">
        <f>月別予定数!Q18*175/980</f>
        <v>16.428571428571427</v>
      </c>
      <c r="D35" s="954">
        <f>月別予定数!Q18*100/980</f>
        <v>9.387755102040817</v>
      </c>
      <c r="E35" s="305">
        <f>月別予定数!Q18*175/980</f>
        <v>16.428571428571427</v>
      </c>
      <c r="F35" s="305">
        <f>月別予定数!Q18*105/980</f>
        <v>9.8571428571428577</v>
      </c>
      <c r="G35" s="305"/>
      <c r="H35" s="305">
        <f>月別予定数!Q18*50/980</f>
        <v>4.6938775510204085</v>
      </c>
      <c r="I35" s="305">
        <f>月別予定数!Q18*50/980</f>
        <v>4.6938775510204085</v>
      </c>
      <c r="J35" s="305">
        <f>月別予定数!Q18*60/980</f>
        <v>5.6326530612244898</v>
      </c>
      <c r="K35" s="306">
        <f>月別予定数!Q18*90/980</f>
        <v>8.4489795918367339</v>
      </c>
      <c r="L35" s="307">
        <f>月別予定数!Q18*35/980</f>
        <v>3.2857142857142856</v>
      </c>
      <c r="M35" s="307">
        <f>月別予定数!Q18*35/980</f>
        <v>3.2857142857142856</v>
      </c>
      <c r="N35" s="961">
        <f>月別予定数!Q18*70/980</f>
        <v>6.5714285714285712</v>
      </c>
      <c r="O35" s="308">
        <f>月別予定数!Q18*35/980</f>
        <v>3.2857142857142856</v>
      </c>
      <c r="P35" s="309">
        <f t="shared" si="17"/>
        <v>92.000000000000014</v>
      </c>
      <c r="Q35" s="278"/>
      <c r="R35" s="303" t="s">
        <v>127</v>
      </c>
      <c r="S35" s="304">
        <f t="shared" si="20"/>
        <v>198.39285714285711</v>
      </c>
      <c r="T35" s="304">
        <f t="shared" si="21"/>
        <v>113.36734693877551</v>
      </c>
      <c r="U35" s="304">
        <f t="shared" si="18"/>
        <v>198.39285714285711</v>
      </c>
      <c r="V35" s="304">
        <f t="shared" si="18"/>
        <v>119.03571428571431</v>
      </c>
      <c r="W35" s="304"/>
      <c r="X35" s="304">
        <f t="shared" si="18"/>
        <v>56.683673469387756</v>
      </c>
      <c r="Y35" s="304">
        <f t="shared" si="18"/>
        <v>56.683673469387756</v>
      </c>
      <c r="Z35" s="304">
        <f t="shared" si="18"/>
        <v>68.020408163265316</v>
      </c>
      <c r="AA35" s="355">
        <f t="shared" si="18"/>
        <v>102.03061224489794</v>
      </c>
      <c r="AB35" s="309">
        <f t="shared" si="18"/>
        <v>39.678571428571423</v>
      </c>
      <c r="AC35" s="309">
        <f t="shared" si="18"/>
        <v>39.678571428571423</v>
      </c>
      <c r="AD35" s="309">
        <f t="shared" si="18"/>
        <v>79.357142857142847</v>
      </c>
      <c r="AE35" s="356">
        <f t="shared" si="18"/>
        <v>39.678571428571423</v>
      </c>
      <c r="AF35" s="309">
        <f t="shared" si="19"/>
        <v>1111</v>
      </c>
    </row>
    <row r="36" spans="2:32" s="107" customFormat="1" ht="14.1" customHeight="1" thickTop="1">
      <c r="B36" s="359" t="s">
        <v>77</v>
      </c>
      <c r="C36" s="965">
        <f>月別予定数!Q19*175/980</f>
        <v>68.303571428571431</v>
      </c>
      <c r="D36" s="966">
        <f>月別予定数!Q19*100/980</f>
        <v>39.030612244897959</v>
      </c>
      <c r="E36" s="314">
        <f>月別予定数!Q19*175/980</f>
        <v>68.303571428571431</v>
      </c>
      <c r="F36" s="314">
        <f>月別予定数!Q19*105/980</f>
        <v>40.982142857142854</v>
      </c>
      <c r="G36" s="314"/>
      <c r="H36" s="314">
        <f>月別予定数!Q19*50/980</f>
        <v>19.51530612244898</v>
      </c>
      <c r="I36" s="314">
        <f>月別予定数!Q19*50/980</f>
        <v>19.51530612244898</v>
      </c>
      <c r="J36" s="314">
        <f>月別予定数!Q19*60/980</f>
        <v>23.418367346938776</v>
      </c>
      <c r="K36" s="315">
        <f>月別予定数!Q19*90/980</f>
        <v>35.127551020408163</v>
      </c>
      <c r="L36" s="316">
        <f>月別予定数!Q19*35/980</f>
        <v>13.660714285714286</v>
      </c>
      <c r="M36" s="316">
        <f>月別予定数!Q19*35/980</f>
        <v>13.660714285714286</v>
      </c>
      <c r="N36" s="275">
        <f>月別予定数!Q19*70/980</f>
        <v>27.321428571428573</v>
      </c>
      <c r="O36" s="317">
        <f>月別予定数!Q19*35/980</f>
        <v>13.660714285714286</v>
      </c>
      <c r="P36" s="318">
        <f t="shared" si="17"/>
        <v>382.49999999999994</v>
      </c>
      <c r="Q36" s="278"/>
      <c r="R36" s="312" t="s">
        <v>77</v>
      </c>
      <c r="S36" s="313">
        <f>S27</f>
        <v>68.303571428571431</v>
      </c>
      <c r="T36" s="313">
        <f t="shared" ref="T36:AE36" si="22">T27</f>
        <v>39.030612244897959</v>
      </c>
      <c r="U36" s="313">
        <f t="shared" si="22"/>
        <v>68.303571428571431</v>
      </c>
      <c r="V36" s="313">
        <f t="shared" si="22"/>
        <v>40.982142857142861</v>
      </c>
      <c r="W36" s="313"/>
      <c r="X36" s="313">
        <f t="shared" si="22"/>
        <v>19.51530612244898</v>
      </c>
      <c r="Y36" s="313">
        <f t="shared" si="22"/>
        <v>19.51530612244898</v>
      </c>
      <c r="Z36" s="313">
        <f t="shared" si="22"/>
        <v>23.418367346938773</v>
      </c>
      <c r="AA36" s="357">
        <f t="shared" si="22"/>
        <v>35.127551020408163</v>
      </c>
      <c r="AB36" s="318">
        <f t="shared" si="22"/>
        <v>13.660714285714285</v>
      </c>
      <c r="AC36" s="318">
        <f t="shared" si="22"/>
        <v>13.660714285714285</v>
      </c>
      <c r="AD36" s="318">
        <f t="shared" si="22"/>
        <v>27.321428571428569</v>
      </c>
      <c r="AE36" s="358">
        <f t="shared" si="22"/>
        <v>13.660714285714285</v>
      </c>
      <c r="AF36" s="318">
        <f>AF27</f>
        <v>382.5</v>
      </c>
    </row>
    <row r="37" spans="2:32" s="107" customFormat="1" ht="14.1" customHeight="1">
      <c r="B37" s="359" t="s">
        <v>78</v>
      </c>
      <c r="C37" s="320">
        <f>月別予定数!Q20*175/980</f>
        <v>86.875</v>
      </c>
      <c r="D37" s="321">
        <f>月別予定数!Q20*100/980</f>
        <v>49.642857142857146</v>
      </c>
      <c r="E37" s="321">
        <f>月別予定数!Q20*175/980</f>
        <v>86.875</v>
      </c>
      <c r="F37" s="321">
        <f>月別予定数!Q20*105/980</f>
        <v>52.125</v>
      </c>
      <c r="G37" s="321"/>
      <c r="H37" s="321">
        <f>月別予定数!Q20*50/980</f>
        <v>24.821428571428573</v>
      </c>
      <c r="I37" s="321">
        <f>月別予定数!Q20*50/980</f>
        <v>24.821428571428573</v>
      </c>
      <c r="J37" s="321">
        <f>月別予定数!Q20*60/980</f>
        <v>29.785714285714285</v>
      </c>
      <c r="K37" s="322">
        <f>月別予定数!Q20*90/980</f>
        <v>44.678571428571431</v>
      </c>
      <c r="L37" s="323">
        <f>月別予定数!Q20*35/980</f>
        <v>17.375</v>
      </c>
      <c r="M37" s="323">
        <f>月別予定数!Q20*35/980</f>
        <v>17.375</v>
      </c>
      <c r="N37" s="275">
        <f>月別予定数!Q20*70/980</f>
        <v>34.75</v>
      </c>
      <c r="O37" s="324">
        <f>月別予定数!Q20*35/980</f>
        <v>17.375</v>
      </c>
      <c r="P37" s="325">
        <f t="shared" si="17"/>
        <v>486.49999999999994</v>
      </c>
      <c r="Q37" s="278"/>
      <c r="R37" s="360" t="s">
        <v>78</v>
      </c>
      <c r="S37" s="327">
        <f>S32</f>
        <v>155.17857142857142</v>
      </c>
      <c r="T37" s="327">
        <f t="shared" ref="T37:AE37" si="23">T32</f>
        <v>88.673469387755105</v>
      </c>
      <c r="U37" s="327">
        <f t="shared" si="23"/>
        <v>155.17857142857142</v>
      </c>
      <c r="V37" s="327">
        <f t="shared" si="23"/>
        <v>93.107142857142875</v>
      </c>
      <c r="W37" s="327"/>
      <c r="X37" s="327">
        <f t="shared" si="23"/>
        <v>44.336734693877553</v>
      </c>
      <c r="Y37" s="327">
        <f t="shared" si="23"/>
        <v>44.336734693877553</v>
      </c>
      <c r="Z37" s="327">
        <f t="shared" si="23"/>
        <v>53.204081632653065</v>
      </c>
      <c r="AA37" s="361">
        <f t="shared" si="23"/>
        <v>79.806122448979579</v>
      </c>
      <c r="AB37" s="325">
        <f t="shared" si="23"/>
        <v>31.035714285714281</v>
      </c>
      <c r="AC37" s="325">
        <f t="shared" si="23"/>
        <v>31.035714285714281</v>
      </c>
      <c r="AD37" s="325">
        <f t="shared" si="23"/>
        <v>62.071428571428562</v>
      </c>
      <c r="AE37" s="362">
        <f t="shared" si="23"/>
        <v>31.035714285714281</v>
      </c>
      <c r="AF37" s="325">
        <f>AF32</f>
        <v>869</v>
      </c>
    </row>
    <row r="38" spans="2:32" s="107" customFormat="1" ht="14.1" customHeight="1" thickBot="1">
      <c r="B38" s="962" t="s">
        <v>79</v>
      </c>
      <c r="C38" s="963">
        <f>月別予定数!Q21*175/980</f>
        <v>43.214285714285715</v>
      </c>
      <c r="D38" s="964">
        <f>月別予定数!Q21*100/980</f>
        <v>24.693877551020407</v>
      </c>
      <c r="E38" s="329">
        <f>月別予定数!Q21*175/980</f>
        <v>43.214285714285715</v>
      </c>
      <c r="F38" s="329">
        <f>月別予定数!Q21*105/980</f>
        <v>25.928571428571427</v>
      </c>
      <c r="G38" s="329"/>
      <c r="H38" s="329">
        <f>月別予定数!Q21*50/980</f>
        <v>12.346938775510203</v>
      </c>
      <c r="I38" s="329">
        <f>月別予定数!Q21*50/980</f>
        <v>12.346938775510203</v>
      </c>
      <c r="J38" s="329">
        <f>月別予定数!Q21*60/980</f>
        <v>14.816326530612244</v>
      </c>
      <c r="K38" s="330">
        <f>月別予定数!Q21*90/980</f>
        <v>22.224489795918366</v>
      </c>
      <c r="L38" s="331">
        <f>月別予定数!Q21*35/980</f>
        <v>8.6428571428571423</v>
      </c>
      <c r="M38" s="331">
        <f>月別予定数!Q21*35/980</f>
        <v>8.6428571428571423</v>
      </c>
      <c r="N38" s="307">
        <f>月別予定数!Q21*70/980</f>
        <v>17.285714285714285</v>
      </c>
      <c r="O38" s="334">
        <f>月別予定数!Q21*35/980</f>
        <v>8.6428571428571423</v>
      </c>
      <c r="P38" s="364">
        <f t="shared" si="17"/>
        <v>241.99999999999997</v>
      </c>
      <c r="Q38" s="278"/>
      <c r="R38" s="264" t="s">
        <v>79</v>
      </c>
      <c r="S38" s="328">
        <f>S35</f>
        <v>198.39285714285711</v>
      </c>
      <c r="T38" s="328">
        <f t="shared" ref="T38:AE38" si="24">T35</f>
        <v>113.36734693877551</v>
      </c>
      <c r="U38" s="328">
        <f t="shared" si="24"/>
        <v>198.39285714285711</v>
      </c>
      <c r="V38" s="328">
        <f t="shared" si="24"/>
        <v>119.03571428571431</v>
      </c>
      <c r="W38" s="328"/>
      <c r="X38" s="328">
        <f t="shared" si="24"/>
        <v>56.683673469387756</v>
      </c>
      <c r="Y38" s="328">
        <f t="shared" si="24"/>
        <v>56.683673469387756</v>
      </c>
      <c r="Z38" s="328">
        <f t="shared" si="24"/>
        <v>68.020408163265316</v>
      </c>
      <c r="AA38" s="365">
        <f t="shared" si="24"/>
        <v>102.03061224489794</v>
      </c>
      <c r="AB38" s="364">
        <f t="shared" si="24"/>
        <v>39.678571428571423</v>
      </c>
      <c r="AC38" s="364">
        <f t="shared" si="24"/>
        <v>39.678571428571423</v>
      </c>
      <c r="AD38" s="364">
        <f t="shared" si="24"/>
        <v>79.357142857142847</v>
      </c>
      <c r="AE38" s="366">
        <f t="shared" si="24"/>
        <v>39.678571428571423</v>
      </c>
      <c r="AF38" s="364">
        <f>AF35</f>
        <v>1111</v>
      </c>
    </row>
    <row r="39" spans="2:32" s="107" customFormat="1" ht="14.1" customHeight="1" thickTop="1">
      <c r="B39" s="336" t="s">
        <v>80</v>
      </c>
      <c r="C39" s="370">
        <f>月別予定数!Q22*175/980</f>
        <v>198.39285714285714</v>
      </c>
      <c r="D39" s="314">
        <f>月別予定数!Q22*100/980</f>
        <v>113.36734693877551</v>
      </c>
      <c r="E39" s="337">
        <f>月別予定数!Q22*175/980</f>
        <v>198.39285714285714</v>
      </c>
      <c r="F39" s="337">
        <f>月別予定数!Q22*105/980</f>
        <v>119.03571428571429</v>
      </c>
      <c r="G39" s="337"/>
      <c r="H39" s="337">
        <f>月別予定数!Q22*50/980</f>
        <v>56.683673469387756</v>
      </c>
      <c r="I39" s="337">
        <f>月別予定数!Q22*50/980</f>
        <v>56.683673469387756</v>
      </c>
      <c r="J39" s="337">
        <f>月別予定数!Q22*60/980</f>
        <v>68.020408163265301</v>
      </c>
      <c r="K39" s="338">
        <f>月別予定数!Q22*90/980</f>
        <v>102.03061224489795</v>
      </c>
      <c r="L39" s="339">
        <f>月別予定数!Q22*35/980</f>
        <v>39.678571428571431</v>
      </c>
      <c r="M39" s="339">
        <f>月別予定数!Q22*35/980</f>
        <v>39.678571428571431</v>
      </c>
      <c r="N39" s="316">
        <f>月別予定数!Q22*70/980</f>
        <v>79.357142857142861</v>
      </c>
      <c r="O39" s="340">
        <f>月別予定数!Q22*35/980</f>
        <v>39.678571428571431</v>
      </c>
      <c r="P39" s="367">
        <f t="shared" si="17"/>
        <v>1110.9999999999998</v>
      </c>
      <c r="Q39" s="278"/>
      <c r="R39" s="312" t="s">
        <v>80</v>
      </c>
      <c r="S39" s="313">
        <f>S38</f>
        <v>198.39285714285711</v>
      </c>
      <c r="T39" s="313">
        <f t="shared" ref="T39:AE39" si="25">T38</f>
        <v>113.36734693877551</v>
      </c>
      <c r="U39" s="313">
        <f t="shared" si="25"/>
        <v>198.39285714285711</v>
      </c>
      <c r="V39" s="313">
        <f t="shared" si="25"/>
        <v>119.03571428571431</v>
      </c>
      <c r="W39" s="313"/>
      <c r="X39" s="313">
        <f t="shared" si="25"/>
        <v>56.683673469387756</v>
      </c>
      <c r="Y39" s="313">
        <f t="shared" si="25"/>
        <v>56.683673469387756</v>
      </c>
      <c r="Z39" s="313">
        <f t="shared" si="25"/>
        <v>68.020408163265316</v>
      </c>
      <c r="AA39" s="357">
        <f t="shared" si="25"/>
        <v>102.03061224489794</v>
      </c>
      <c r="AB39" s="318">
        <f t="shared" si="25"/>
        <v>39.678571428571423</v>
      </c>
      <c r="AC39" s="318">
        <f t="shared" si="25"/>
        <v>39.678571428571423</v>
      </c>
      <c r="AD39" s="318">
        <f t="shared" si="25"/>
        <v>79.357142857142847</v>
      </c>
      <c r="AE39" s="358">
        <f t="shared" si="25"/>
        <v>39.678571428571423</v>
      </c>
      <c r="AF39" s="318">
        <f>AF38</f>
        <v>1111</v>
      </c>
    </row>
    <row r="40" spans="2:32" ht="9.9" customHeight="1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343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</row>
    <row r="41" spans="2:32" s="109" customFormat="1" ht="15" customHeight="1">
      <c r="B41" s="1988" t="s">
        <v>161</v>
      </c>
      <c r="C41" s="1988"/>
      <c r="D41" s="1988"/>
      <c r="E41" s="1988"/>
      <c r="F41" s="1988"/>
      <c r="G41" s="1988"/>
      <c r="H41" s="1988"/>
      <c r="I41" s="1988"/>
      <c r="J41" s="1988"/>
      <c r="K41" s="1988"/>
      <c r="L41" s="1988"/>
      <c r="M41" s="1988"/>
      <c r="N41" s="1988"/>
      <c r="O41" s="1988"/>
      <c r="P41" s="1989"/>
      <c r="Q41" s="263"/>
      <c r="R41" s="1988" t="s">
        <v>158</v>
      </c>
      <c r="S41" s="1989"/>
      <c r="T41" s="1989"/>
      <c r="U41" s="1989"/>
      <c r="V41" s="1989"/>
      <c r="W41" s="1989"/>
      <c r="X41" s="1989"/>
      <c r="Y41" s="1989"/>
      <c r="Z41" s="1989"/>
      <c r="AA41" s="1989"/>
      <c r="AB41" s="1989"/>
      <c r="AC41" s="1989"/>
      <c r="AD41" s="1989"/>
      <c r="AE41" s="1989"/>
      <c r="AF41" s="1989"/>
    </row>
    <row r="42" spans="2:32" s="107" customFormat="1" ht="14.1" customHeight="1" thickBot="1">
      <c r="B42" s="264" t="s">
        <v>63</v>
      </c>
      <c r="C42" s="265" t="s">
        <v>35</v>
      </c>
      <c r="D42" s="266" t="s">
        <v>37</v>
      </c>
      <c r="E42" s="266" t="s">
        <v>36</v>
      </c>
      <c r="F42" s="266" t="s">
        <v>38</v>
      </c>
      <c r="G42" s="266" t="s">
        <v>39</v>
      </c>
      <c r="H42" s="266" t="s">
        <v>40</v>
      </c>
      <c r="I42" s="266" t="s">
        <v>41</v>
      </c>
      <c r="J42" s="266" t="s">
        <v>42</v>
      </c>
      <c r="K42" s="267" t="s">
        <v>43</v>
      </c>
      <c r="L42" s="268" t="s">
        <v>45</v>
      </c>
      <c r="M42" s="268" t="s">
        <v>46</v>
      </c>
      <c r="N42" s="268" t="s">
        <v>49</v>
      </c>
      <c r="O42" s="264" t="s">
        <v>262</v>
      </c>
      <c r="P42" s="269" t="s">
        <v>25</v>
      </c>
      <c r="Q42" s="270"/>
      <c r="R42" s="264" t="s">
        <v>63</v>
      </c>
      <c r="S42" s="265" t="s">
        <v>35</v>
      </c>
      <c r="T42" s="266" t="s">
        <v>37</v>
      </c>
      <c r="U42" s="266" t="s">
        <v>36</v>
      </c>
      <c r="V42" s="266" t="s">
        <v>38</v>
      </c>
      <c r="W42" s="266" t="s">
        <v>39</v>
      </c>
      <c r="X42" s="266" t="s">
        <v>40</v>
      </c>
      <c r="Y42" s="266" t="s">
        <v>41</v>
      </c>
      <c r="Z42" s="266" t="s">
        <v>42</v>
      </c>
      <c r="AA42" s="267" t="s">
        <v>43</v>
      </c>
      <c r="AB42" s="268" t="s">
        <v>45</v>
      </c>
      <c r="AC42" s="268" t="s">
        <v>46</v>
      </c>
      <c r="AD42" s="268" t="s">
        <v>49</v>
      </c>
      <c r="AE42" s="264" t="s">
        <v>262</v>
      </c>
      <c r="AF42" s="269" t="s">
        <v>25</v>
      </c>
    </row>
    <row r="43" spans="2:32" s="107" customFormat="1" ht="14.1" customHeight="1" thickTop="1">
      <c r="B43" s="271" t="s">
        <v>116</v>
      </c>
      <c r="C43" s="272">
        <f>月別予定数!R7*175/980</f>
        <v>17.232142857142858</v>
      </c>
      <c r="D43" s="273">
        <f>月別予定数!R7*105/980</f>
        <v>10.339285714285714</v>
      </c>
      <c r="E43" s="273">
        <f>月別予定数!R7*175/980</f>
        <v>17.232142857142858</v>
      </c>
      <c r="F43" s="273">
        <f>月別予定数!R7*105/980</f>
        <v>10.339285714285714</v>
      </c>
      <c r="G43" s="273"/>
      <c r="H43" s="273">
        <f>月別予定数!R7*50/980</f>
        <v>4.9234693877551017</v>
      </c>
      <c r="I43" s="273">
        <f>月別予定数!R7*50/980</f>
        <v>4.9234693877551017</v>
      </c>
      <c r="J43" s="273">
        <f>月別予定数!R7*55/980</f>
        <v>5.4158163265306118</v>
      </c>
      <c r="K43" s="274">
        <f>月別予定数!R7*90/980</f>
        <v>8.862244897959183</v>
      </c>
      <c r="L43" s="275">
        <f>月別予定数!R7*35/980</f>
        <v>3.4464285714285716</v>
      </c>
      <c r="M43" s="275">
        <f>月別予定数!R7*35/980</f>
        <v>3.4464285714285716</v>
      </c>
      <c r="N43" s="275">
        <f>月別予定数!R7*70/980</f>
        <v>6.8928571428571432</v>
      </c>
      <c r="O43" s="276">
        <f>月別予定数!R7*35/980</f>
        <v>3.4464285714285716</v>
      </c>
      <c r="P43" s="277">
        <f>SUM(C43:O43)</f>
        <v>96.5</v>
      </c>
      <c r="Q43" s="278"/>
      <c r="R43" s="271" t="s">
        <v>116</v>
      </c>
      <c r="S43" s="272">
        <f>C43</f>
        <v>17.232142857142858</v>
      </c>
      <c r="T43" s="273">
        <f>D43</f>
        <v>10.339285714285714</v>
      </c>
      <c r="U43" s="273">
        <f>E43</f>
        <v>17.232142857142858</v>
      </c>
      <c r="V43" s="273">
        <f>F43</f>
        <v>10.339285714285714</v>
      </c>
      <c r="W43" s="273"/>
      <c r="X43" s="273">
        <f t="shared" ref="X43:AF43" si="26">H43</f>
        <v>4.9234693877551017</v>
      </c>
      <c r="Y43" s="273">
        <f t="shared" si="26"/>
        <v>4.9234693877551017</v>
      </c>
      <c r="Z43" s="273">
        <f t="shared" si="26"/>
        <v>5.4158163265306118</v>
      </c>
      <c r="AA43" s="345">
        <f t="shared" si="26"/>
        <v>8.862244897959183</v>
      </c>
      <c r="AB43" s="346">
        <f t="shared" si="26"/>
        <v>3.4464285714285716</v>
      </c>
      <c r="AC43" s="346">
        <f t="shared" si="26"/>
        <v>3.4464285714285716</v>
      </c>
      <c r="AD43" s="346">
        <f t="shared" si="26"/>
        <v>6.8928571428571432</v>
      </c>
      <c r="AE43" s="368">
        <f t="shared" si="26"/>
        <v>3.4464285714285716</v>
      </c>
      <c r="AF43" s="277">
        <f t="shared" si="26"/>
        <v>96.5</v>
      </c>
    </row>
    <row r="44" spans="2:32" s="107" customFormat="1" ht="14.1" customHeight="1">
      <c r="B44" s="280" t="s">
        <v>117</v>
      </c>
      <c r="C44" s="272">
        <f>月別予定数!R8*175/980</f>
        <v>18.482142857142858</v>
      </c>
      <c r="D44" s="273">
        <f>月別予定数!R8*105/980</f>
        <v>11.089285714285714</v>
      </c>
      <c r="E44" s="273">
        <f>月別予定数!R8*175/980</f>
        <v>18.482142857142858</v>
      </c>
      <c r="F44" s="273">
        <f>月別予定数!R8*105/980</f>
        <v>11.089285714285714</v>
      </c>
      <c r="G44" s="281"/>
      <c r="H44" s="273">
        <f>月別予定数!R8*50/980</f>
        <v>5.2806122448979593</v>
      </c>
      <c r="I44" s="273">
        <f>月別予定数!R8*50/980</f>
        <v>5.2806122448979593</v>
      </c>
      <c r="J44" s="273">
        <f>月別予定数!R8*55/980</f>
        <v>5.8086734693877551</v>
      </c>
      <c r="K44" s="274">
        <f>月別予定数!R8*90/980</f>
        <v>9.5051020408163271</v>
      </c>
      <c r="L44" s="275">
        <f>月別予定数!R8*35/980</f>
        <v>3.6964285714285716</v>
      </c>
      <c r="M44" s="275">
        <f>月別予定数!R8*35/980</f>
        <v>3.6964285714285716</v>
      </c>
      <c r="N44" s="275">
        <f>月別予定数!R8*70/980</f>
        <v>7.3928571428571432</v>
      </c>
      <c r="O44" s="276">
        <f>月別予定数!R8*35/980</f>
        <v>3.6964285714285716</v>
      </c>
      <c r="P44" s="277">
        <f t="shared" ref="P44:P58" si="27">SUM(C44:O44)</f>
        <v>103.5</v>
      </c>
      <c r="Q44" s="278"/>
      <c r="R44" s="280" t="s">
        <v>117</v>
      </c>
      <c r="S44" s="284">
        <f>S43+C44</f>
        <v>35.714285714285715</v>
      </c>
      <c r="T44" s="284">
        <f t="shared" ref="T44:AE54" si="28">T43+D44</f>
        <v>21.428571428571427</v>
      </c>
      <c r="U44" s="284">
        <f t="shared" si="28"/>
        <v>35.714285714285715</v>
      </c>
      <c r="V44" s="284">
        <f t="shared" si="28"/>
        <v>21.428571428571427</v>
      </c>
      <c r="W44" s="284"/>
      <c r="X44" s="284">
        <f t="shared" si="28"/>
        <v>10.204081632653061</v>
      </c>
      <c r="Y44" s="284">
        <f t="shared" si="28"/>
        <v>10.204081632653061</v>
      </c>
      <c r="Z44" s="284">
        <f t="shared" si="28"/>
        <v>11.224489795918366</v>
      </c>
      <c r="AA44" s="348">
        <f t="shared" si="28"/>
        <v>18.367346938775512</v>
      </c>
      <c r="AB44" s="282">
        <f t="shared" si="28"/>
        <v>7.1428571428571432</v>
      </c>
      <c r="AC44" s="282">
        <f t="shared" si="28"/>
        <v>7.1428571428571432</v>
      </c>
      <c r="AD44" s="282">
        <f t="shared" si="28"/>
        <v>14.285714285714286</v>
      </c>
      <c r="AE44" s="287">
        <f t="shared" si="28"/>
        <v>7.1428571428571432</v>
      </c>
      <c r="AF44" s="282">
        <f t="shared" ref="AF44:AF54" si="29">AF43+P44</f>
        <v>200</v>
      </c>
    </row>
    <row r="45" spans="2:32" s="107" customFormat="1" ht="14.1" customHeight="1">
      <c r="B45" s="280" t="s">
        <v>118</v>
      </c>
      <c r="C45" s="272">
        <f>月別予定数!R9*175/980</f>
        <v>18.571428571428573</v>
      </c>
      <c r="D45" s="273">
        <f>月別予定数!R9*105/980</f>
        <v>11.142857142857142</v>
      </c>
      <c r="E45" s="273">
        <f>月別予定数!R9*175/980</f>
        <v>18.571428571428573</v>
      </c>
      <c r="F45" s="273">
        <f>月別予定数!R9*105/980</f>
        <v>11.142857142857142</v>
      </c>
      <c r="G45" s="281"/>
      <c r="H45" s="273">
        <f>月別予定数!R9*50/980</f>
        <v>5.3061224489795915</v>
      </c>
      <c r="I45" s="273">
        <f>月別予定数!R9*50/980</f>
        <v>5.3061224489795915</v>
      </c>
      <c r="J45" s="273">
        <f>月別予定数!R9*55/980</f>
        <v>5.8367346938775508</v>
      </c>
      <c r="K45" s="274">
        <f>月別予定数!R9*90/980</f>
        <v>9.5510204081632661</v>
      </c>
      <c r="L45" s="275">
        <f>月別予定数!R9*35/980</f>
        <v>3.7142857142857144</v>
      </c>
      <c r="M45" s="275">
        <f>月別予定数!R9*35/980</f>
        <v>3.7142857142857144</v>
      </c>
      <c r="N45" s="275">
        <f>月別予定数!R9*70/980</f>
        <v>7.4285714285714288</v>
      </c>
      <c r="O45" s="276">
        <f>月別予定数!R9*35/980</f>
        <v>3.7142857142857144</v>
      </c>
      <c r="P45" s="277">
        <f t="shared" si="27"/>
        <v>103.99999999999999</v>
      </c>
      <c r="Q45" s="278"/>
      <c r="R45" s="280" t="s">
        <v>118</v>
      </c>
      <c r="S45" s="284">
        <f t="shared" ref="S45:S54" si="30">S44+C45</f>
        <v>54.285714285714292</v>
      </c>
      <c r="T45" s="284">
        <f t="shared" si="28"/>
        <v>32.571428571428569</v>
      </c>
      <c r="U45" s="284">
        <f t="shared" si="28"/>
        <v>54.285714285714292</v>
      </c>
      <c r="V45" s="284">
        <f t="shared" si="28"/>
        <v>32.571428571428569</v>
      </c>
      <c r="W45" s="284"/>
      <c r="X45" s="284">
        <f t="shared" si="28"/>
        <v>15.510204081632653</v>
      </c>
      <c r="Y45" s="284">
        <f t="shared" si="28"/>
        <v>15.510204081632653</v>
      </c>
      <c r="Z45" s="284">
        <f t="shared" si="28"/>
        <v>17.061224489795919</v>
      </c>
      <c r="AA45" s="348">
        <f t="shared" si="28"/>
        <v>27.91836734693878</v>
      </c>
      <c r="AB45" s="282">
        <f t="shared" si="28"/>
        <v>10.857142857142858</v>
      </c>
      <c r="AC45" s="282">
        <f t="shared" si="28"/>
        <v>10.857142857142858</v>
      </c>
      <c r="AD45" s="282">
        <f t="shared" si="28"/>
        <v>21.714285714285715</v>
      </c>
      <c r="AE45" s="287">
        <f t="shared" si="28"/>
        <v>10.857142857142858</v>
      </c>
      <c r="AF45" s="282">
        <f t="shared" si="29"/>
        <v>304</v>
      </c>
    </row>
    <row r="46" spans="2:32" s="107" customFormat="1" ht="14.1" customHeight="1">
      <c r="B46" s="288" t="s">
        <v>119</v>
      </c>
      <c r="C46" s="289">
        <f>月別予定数!R10*175/980</f>
        <v>14.553571428571429</v>
      </c>
      <c r="D46" s="954">
        <f>月別予定数!R10*105/980</f>
        <v>8.7321428571428577</v>
      </c>
      <c r="E46" s="290">
        <f>月別予定数!R10*175/980</f>
        <v>14.553571428571429</v>
      </c>
      <c r="F46" s="290">
        <f>月別予定数!R10*105/980</f>
        <v>8.7321428571428577</v>
      </c>
      <c r="G46" s="290"/>
      <c r="H46" s="290">
        <f>月別予定数!R10*50/980</f>
        <v>4.158163265306122</v>
      </c>
      <c r="I46" s="290">
        <f>月別予定数!R10*50/980</f>
        <v>4.158163265306122</v>
      </c>
      <c r="J46" s="290">
        <f>月別予定数!R10*55/980</f>
        <v>4.5739795918367347</v>
      </c>
      <c r="K46" s="291">
        <f>月別予定数!R10*90/980</f>
        <v>7.4846938775510203</v>
      </c>
      <c r="L46" s="292">
        <f>月別予定数!R10*35/980</f>
        <v>2.9107142857142856</v>
      </c>
      <c r="M46" s="292">
        <f>月別予定数!R10*35/980</f>
        <v>2.9107142857142856</v>
      </c>
      <c r="N46" s="957">
        <f>月別予定数!R10*70/980</f>
        <v>5.8214285714285712</v>
      </c>
      <c r="O46" s="293">
        <f>月別予定数!R10*35/980</f>
        <v>2.9107142857142856</v>
      </c>
      <c r="P46" s="294">
        <f t="shared" si="27"/>
        <v>81.500000000000014</v>
      </c>
      <c r="Q46" s="278"/>
      <c r="R46" s="288" t="s">
        <v>119</v>
      </c>
      <c r="S46" s="289">
        <f t="shared" si="30"/>
        <v>68.839285714285722</v>
      </c>
      <c r="T46" s="289">
        <f t="shared" si="28"/>
        <v>41.303571428571431</v>
      </c>
      <c r="U46" s="289">
        <f t="shared" si="28"/>
        <v>68.839285714285722</v>
      </c>
      <c r="V46" s="289">
        <f t="shared" si="28"/>
        <v>41.303571428571431</v>
      </c>
      <c r="W46" s="289"/>
      <c r="X46" s="289">
        <f t="shared" si="28"/>
        <v>19.668367346938773</v>
      </c>
      <c r="Y46" s="289">
        <f t="shared" si="28"/>
        <v>19.668367346938773</v>
      </c>
      <c r="Z46" s="289">
        <f t="shared" si="28"/>
        <v>21.635204081632654</v>
      </c>
      <c r="AA46" s="350">
        <f t="shared" si="28"/>
        <v>35.403061224489804</v>
      </c>
      <c r="AB46" s="294">
        <f t="shared" si="28"/>
        <v>13.767857142857142</v>
      </c>
      <c r="AC46" s="294">
        <f t="shared" si="28"/>
        <v>13.767857142857142</v>
      </c>
      <c r="AD46" s="294">
        <f t="shared" si="28"/>
        <v>27.535714285714285</v>
      </c>
      <c r="AE46" s="293">
        <f t="shared" si="28"/>
        <v>13.767857142857142</v>
      </c>
      <c r="AF46" s="294">
        <f t="shared" si="29"/>
        <v>385.5</v>
      </c>
    </row>
    <row r="47" spans="2:32" s="107" customFormat="1" ht="14.1" customHeight="1">
      <c r="B47" s="271" t="s">
        <v>120</v>
      </c>
      <c r="C47" s="272">
        <f>月別予定数!R11*175/980</f>
        <v>9.9107142857142865</v>
      </c>
      <c r="D47" s="299">
        <f>月別予定数!R11*105/980</f>
        <v>5.9464285714285712</v>
      </c>
      <c r="E47" s="273">
        <f>月別予定数!R11*175/980</f>
        <v>9.9107142857142865</v>
      </c>
      <c r="F47" s="273">
        <f>月別予定数!R11*105/980</f>
        <v>5.9464285714285712</v>
      </c>
      <c r="G47" s="273"/>
      <c r="H47" s="273">
        <f>月別予定数!R11*50/980</f>
        <v>2.8316326530612246</v>
      </c>
      <c r="I47" s="273">
        <f>月別予定数!R11*50/980</f>
        <v>2.8316326530612246</v>
      </c>
      <c r="J47" s="273">
        <f>月別予定数!R11*55/980</f>
        <v>3.114795918367347</v>
      </c>
      <c r="K47" s="274">
        <f>月別予定数!R11*90/980</f>
        <v>5.0969387755102042</v>
      </c>
      <c r="L47" s="275">
        <f>月別予定数!R11*35/980</f>
        <v>1.9821428571428572</v>
      </c>
      <c r="M47" s="275">
        <f>月別予定数!R11*35/980</f>
        <v>1.9821428571428572</v>
      </c>
      <c r="N47" s="301">
        <f>月別予定数!R11*70/980</f>
        <v>3.9642857142857144</v>
      </c>
      <c r="O47" s="276">
        <f>月別予定数!R11*35/980</f>
        <v>1.9821428571428572</v>
      </c>
      <c r="P47" s="277">
        <f t="shared" si="27"/>
        <v>55.5</v>
      </c>
      <c r="Q47" s="278"/>
      <c r="R47" s="352" t="s">
        <v>120</v>
      </c>
      <c r="S47" s="298">
        <f t="shared" si="30"/>
        <v>78.750000000000014</v>
      </c>
      <c r="T47" s="298">
        <f t="shared" si="28"/>
        <v>47.25</v>
      </c>
      <c r="U47" s="298">
        <f t="shared" si="28"/>
        <v>78.750000000000014</v>
      </c>
      <c r="V47" s="298">
        <f t="shared" si="28"/>
        <v>47.25</v>
      </c>
      <c r="W47" s="298"/>
      <c r="X47" s="298">
        <f t="shared" si="28"/>
        <v>22.499999999999996</v>
      </c>
      <c r="Y47" s="298">
        <f t="shared" si="28"/>
        <v>22.499999999999996</v>
      </c>
      <c r="Z47" s="298">
        <f t="shared" si="28"/>
        <v>24.75</v>
      </c>
      <c r="AA47" s="353">
        <f t="shared" si="28"/>
        <v>40.500000000000007</v>
      </c>
      <c r="AB47" s="296">
        <f t="shared" si="28"/>
        <v>15.75</v>
      </c>
      <c r="AC47" s="296">
        <f t="shared" si="28"/>
        <v>15.75</v>
      </c>
      <c r="AD47" s="296">
        <f t="shared" si="28"/>
        <v>31.5</v>
      </c>
      <c r="AE47" s="302">
        <f t="shared" si="28"/>
        <v>15.75</v>
      </c>
      <c r="AF47" s="296">
        <f t="shared" si="29"/>
        <v>441</v>
      </c>
    </row>
    <row r="48" spans="2:32" s="107" customFormat="1" ht="14.1" customHeight="1">
      <c r="B48" s="280" t="s">
        <v>121</v>
      </c>
      <c r="C48" s="272">
        <f>月別予定数!R12*175/980</f>
        <v>16.160714285714285</v>
      </c>
      <c r="D48" s="273">
        <f>月別予定数!R12*105/980</f>
        <v>9.6964285714285712</v>
      </c>
      <c r="E48" s="273">
        <f>月別予定数!R12*175/980</f>
        <v>16.160714285714285</v>
      </c>
      <c r="F48" s="273">
        <f>月別予定数!R12*105/980</f>
        <v>9.6964285714285712</v>
      </c>
      <c r="G48" s="281"/>
      <c r="H48" s="273">
        <f>月別予定数!R12*50/980</f>
        <v>4.6173469387755102</v>
      </c>
      <c r="I48" s="273">
        <f>月別予定数!R12*50/980</f>
        <v>4.6173469387755102</v>
      </c>
      <c r="J48" s="273">
        <f>月別予定数!R12*55/980</f>
        <v>5.079081632653061</v>
      </c>
      <c r="K48" s="274">
        <f>月別予定数!R12*90/980</f>
        <v>8.3112244897959187</v>
      </c>
      <c r="L48" s="275">
        <f>月別予定数!R12*35/980</f>
        <v>3.2321428571428572</v>
      </c>
      <c r="M48" s="275">
        <f>月別予定数!R12*35/980</f>
        <v>3.2321428571428572</v>
      </c>
      <c r="N48" s="275">
        <f>月別予定数!R12*70/980</f>
        <v>6.4642857142857144</v>
      </c>
      <c r="O48" s="276">
        <f>月別予定数!R12*35/980</f>
        <v>3.2321428571428572</v>
      </c>
      <c r="P48" s="277">
        <f t="shared" si="27"/>
        <v>90.5</v>
      </c>
      <c r="Q48" s="278"/>
      <c r="R48" s="280" t="s">
        <v>121</v>
      </c>
      <c r="S48" s="284">
        <f t="shared" si="30"/>
        <v>94.910714285714306</v>
      </c>
      <c r="T48" s="284">
        <f t="shared" si="28"/>
        <v>56.946428571428569</v>
      </c>
      <c r="U48" s="284">
        <f t="shared" si="28"/>
        <v>94.910714285714306</v>
      </c>
      <c r="V48" s="284">
        <f t="shared" si="28"/>
        <v>56.946428571428569</v>
      </c>
      <c r="W48" s="284"/>
      <c r="X48" s="284">
        <f t="shared" si="28"/>
        <v>27.117346938775505</v>
      </c>
      <c r="Y48" s="284">
        <f t="shared" si="28"/>
        <v>27.117346938775505</v>
      </c>
      <c r="Z48" s="284">
        <f t="shared" si="28"/>
        <v>29.829081632653061</v>
      </c>
      <c r="AA48" s="348">
        <f t="shared" si="28"/>
        <v>48.811224489795926</v>
      </c>
      <c r="AB48" s="282">
        <f t="shared" si="28"/>
        <v>18.982142857142858</v>
      </c>
      <c r="AC48" s="282">
        <f t="shared" si="28"/>
        <v>18.982142857142858</v>
      </c>
      <c r="AD48" s="282">
        <f t="shared" si="28"/>
        <v>37.964285714285715</v>
      </c>
      <c r="AE48" s="287">
        <f t="shared" si="28"/>
        <v>18.982142857142858</v>
      </c>
      <c r="AF48" s="282">
        <f t="shared" si="29"/>
        <v>531.5</v>
      </c>
    </row>
    <row r="49" spans="2:32" s="107" customFormat="1" ht="14.1" customHeight="1">
      <c r="B49" s="280" t="s">
        <v>122</v>
      </c>
      <c r="C49" s="272">
        <f>月別予定数!R13*175/980</f>
        <v>20.892857142857142</v>
      </c>
      <c r="D49" s="273">
        <f>月別予定数!R13*105/980</f>
        <v>12.535714285714286</v>
      </c>
      <c r="E49" s="273">
        <f>月別予定数!R13*175/980</f>
        <v>20.892857142857142</v>
      </c>
      <c r="F49" s="273">
        <f>月別予定数!R13*105/980</f>
        <v>12.535714285714286</v>
      </c>
      <c r="G49" s="281"/>
      <c r="H49" s="273">
        <f>月別予定数!R13*50/980</f>
        <v>5.9693877551020407</v>
      </c>
      <c r="I49" s="273">
        <f>月別予定数!R13*50/980</f>
        <v>5.9693877551020407</v>
      </c>
      <c r="J49" s="273">
        <f>月別予定数!R13*55/980</f>
        <v>6.5663265306122449</v>
      </c>
      <c r="K49" s="274">
        <f>月別予定数!R13*90/980</f>
        <v>10.744897959183673</v>
      </c>
      <c r="L49" s="275">
        <f>月別予定数!R13*35/980</f>
        <v>4.1785714285714288</v>
      </c>
      <c r="M49" s="275">
        <f>月別予定数!R13*35/980</f>
        <v>4.1785714285714288</v>
      </c>
      <c r="N49" s="275">
        <f>月別予定数!R13*70/980</f>
        <v>8.3571428571428577</v>
      </c>
      <c r="O49" s="276">
        <f>月別予定数!R13*35/980</f>
        <v>4.1785714285714288</v>
      </c>
      <c r="P49" s="277">
        <f t="shared" si="27"/>
        <v>117.00000000000003</v>
      </c>
      <c r="Q49" s="278"/>
      <c r="R49" s="280" t="s">
        <v>122</v>
      </c>
      <c r="S49" s="284">
        <f t="shared" si="30"/>
        <v>115.80357142857144</v>
      </c>
      <c r="T49" s="284">
        <f t="shared" si="28"/>
        <v>69.482142857142861</v>
      </c>
      <c r="U49" s="284">
        <f t="shared" si="28"/>
        <v>115.80357142857144</v>
      </c>
      <c r="V49" s="284">
        <f t="shared" si="28"/>
        <v>69.482142857142861</v>
      </c>
      <c r="W49" s="284"/>
      <c r="X49" s="284">
        <f t="shared" si="28"/>
        <v>33.086734693877546</v>
      </c>
      <c r="Y49" s="284">
        <f t="shared" si="28"/>
        <v>33.086734693877546</v>
      </c>
      <c r="Z49" s="284">
        <f t="shared" si="28"/>
        <v>36.395408163265309</v>
      </c>
      <c r="AA49" s="348">
        <f t="shared" si="28"/>
        <v>59.5561224489796</v>
      </c>
      <c r="AB49" s="282">
        <f t="shared" si="28"/>
        <v>23.160714285714285</v>
      </c>
      <c r="AC49" s="282">
        <f t="shared" si="28"/>
        <v>23.160714285714285</v>
      </c>
      <c r="AD49" s="282">
        <f t="shared" si="28"/>
        <v>46.321428571428569</v>
      </c>
      <c r="AE49" s="287">
        <f t="shared" si="28"/>
        <v>23.160714285714285</v>
      </c>
      <c r="AF49" s="282">
        <f t="shared" si="29"/>
        <v>648.5</v>
      </c>
    </row>
    <row r="50" spans="2:32" s="107" customFormat="1" ht="14.1" customHeight="1">
      <c r="B50" s="280" t="s">
        <v>123</v>
      </c>
      <c r="C50" s="272">
        <f>月別予定数!R14*175/980</f>
        <v>18.75</v>
      </c>
      <c r="D50" s="273">
        <f>月別予定数!R14*105/980</f>
        <v>11.25</v>
      </c>
      <c r="E50" s="273">
        <f>月別予定数!R14*175/980</f>
        <v>18.75</v>
      </c>
      <c r="F50" s="273">
        <f>月別予定数!R14*105/980</f>
        <v>11.25</v>
      </c>
      <c r="G50" s="281"/>
      <c r="H50" s="273">
        <f>月別予定数!R14*50/980</f>
        <v>5.3571428571428568</v>
      </c>
      <c r="I50" s="273">
        <f>月別予定数!R14*50/980</f>
        <v>5.3571428571428568</v>
      </c>
      <c r="J50" s="273">
        <f>月別予定数!R14*55/980</f>
        <v>5.8928571428571432</v>
      </c>
      <c r="K50" s="274">
        <f>月別予定数!R14*90/980</f>
        <v>9.6428571428571423</v>
      </c>
      <c r="L50" s="275">
        <f>月別予定数!R14*35/980</f>
        <v>3.75</v>
      </c>
      <c r="M50" s="275">
        <f>月別予定数!R14*35/980</f>
        <v>3.75</v>
      </c>
      <c r="N50" s="275">
        <f>月別予定数!R14*70/980</f>
        <v>7.5</v>
      </c>
      <c r="O50" s="276">
        <f>月別予定数!R14*35/980</f>
        <v>3.75</v>
      </c>
      <c r="P50" s="277">
        <f t="shared" si="27"/>
        <v>105</v>
      </c>
      <c r="Q50" s="278"/>
      <c r="R50" s="280" t="s">
        <v>123</v>
      </c>
      <c r="S50" s="284">
        <f t="shared" si="30"/>
        <v>134.55357142857144</v>
      </c>
      <c r="T50" s="284">
        <f t="shared" si="28"/>
        <v>80.732142857142861</v>
      </c>
      <c r="U50" s="284">
        <f t="shared" si="28"/>
        <v>134.55357142857144</v>
      </c>
      <c r="V50" s="284">
        <f t="shared" si="28"/>
        <v>80.732142857142861</v>
      </c>
      <c r="W50" s="284"/>
      <c r="X50" s="284">
        <f t="shared" si="28"/>
        <v>38.4438775510204</v>
      </c>
      <c r="Y50" s="284">
        <f t="shared" si="28"/>
        <v>38.4438775510204</v>
      </c>
      <c r="Z50" s="284">
        <f t="shared" si="28"/>
        <v>42.288265306122454</v>
      </c>
      <c r="AA50" s="348">
        <f t="shared" si="28"/>
        <v>69.198979591836746</v>
      </c>
      <c r="AB50" s="282">
        <f t="shared" si="28"/>
        <v>26.910714285714285</v>
      </c>
      <c r="AC50" s="282">
        <f t="shared" si="28"/>
        <v>26.910714285714285</v>
      </c>
      <c r="AD50" s="282">
        <f t="shared" si="28"/>
        <v>53.821428571428569</v>
      </c>
      <c r="AE50" s="287">
        <f t="shared" si="28"/>
        <v>26.910714285714285</v>
      </c>
      <c r="AF50" s="282">
        <f t="shared" si="29"/>
        <v>753.5</v>
      </c>
    </row>
    <row r="51" spans="2:32" s="107" customFormat="1" ht="14.1" customHeight="1">
      <c r="B51" s="288" t="s">
        <v>124</v>
      </c>
      <c r="C51" s="289">
        <f>月別予定数!R15*175/980</f>
        <v>19.017857142857142</v>
      </c>
      <c r="D51" s="314">
        <f>月別予定数!R15*105/980</f>
        <v>11.410714285714286</v>
      </c>
      <c r="E51" s="290">
        <f>月別予定数!R15*175/980</f>
        <v>19.017857142857142</v>
      </c>
      <c r="F51" s="290">
        <f>月別予定数!R15*105/980</f>
        <v>11.410714285714286</v>
      </c>
      <c r="G51" s="290"/>
      <c r="H51" s="290">
        <f>月別予定数!R15*50/980</f>
        <v>5.4336734693877551</v>
      </c>
      <c r="I51" s="290">
        <f>月別予定数!R15*50/980</f>
        <v>5.4336734693877551</v>
      </c>
      <c r="J51" s="290">
        <f>月別予定数!R15*55/980</f>
        <v>5.9770408163265305</v>
      </c>
      <c r="K51" s="291">
        <f>月別予定数!R15*90/980</f>
        <v>9.7806122448979593</v>
      </c>
      <c r="L51" s="292">
        <f>月別予定数!R15*35/980</f>
        <v>3.8035714285714284</v>
      </c>
      <c r="M51" s="292">
        <f>月別予定数!R15*35/980</f>
        <v>3.8035714285714284</v>
      </c>
      <c r="N51" s="316">
        <f>月別予定数!R15*70/980</f>
        <v>7.6071428571428568</v>
      </c>
      <c r="O51" s="293">
        <f>月別予定数!R15*35/980</f>
        <v>3.8035714285714284</v>
      </c>
      <c r="P51" s="294">
        <f t="shared" si="27"/>
        <v>106.50000000000001</v>
      </c>
      <c r="Q51" s="278"/>
      <c r="R51" s="288" t="s">
        <v>124</v>
      </c>
      <c r="S51" s="289">
        <f t="shared" si="30"/>
        <v>153.57142857142858</v>
      </c>
      <c r="T51" s="289">
        <f t="shared" si="28"/>
        <v>92.142857142857153</v>
      </c>
      <c r="U51" s="289">
        <f t="shared" si="28"/>
        <v>153.57142857142858</v>
      </c>
      <c r="V51" s="289">
        <f t="shared" si="28"/>
        <v>92.142857142857153</v>
      </c>
      <c r="W51" s="289"/>
      <c r="X51" s="289">
        <f t="shared" si="28"/>
        <v>43.877551020408156</v>
      </c>
      <c r="Y51" s="289">
        <f t="shared" si="28"/>
        <v>43.877551020408156</v>
      </c>
      <c r="Z51" s="289">
        <f t="shared" si="28"/>
        <v>48.265306122448983</v>
      </c>
      <c r="AA51" s="350">
        <f t="shared" si="28"/>
        <v>78.979591836734699</v>
      </c>
      <c r="AB51" s="294">
        <f t="shared" si="28"/>
        <v>30.714285714285712</v>
      </c>
      <c r="AC51" s="294">
        <f t="shared" si="28"/>
        <v>30.714285714285712</v>
      </c>
      <c r="AD51" s="294">
        <f t="shared" si="28"/>
        <v>61.428571428571423</v>
      </c>
      <c r="AE51" s="293">
        <f t="shared" si="28"/>
        <v>30.714285714285712</v>
      </c>
      <c r="AF51" s="294">
        <f t="shared" si="29"/>
        <v>860</v>
      </c>
    </row>
    <row r="52" spans="2:32" s="107" customFormat="1" ht="14.1" customHeight="1">
      <c r="B52" s="271" t="s">
        <v>125</v>
      </c>
      <c r="C52" s="272">
        <f>月別予定数!R16*175/980</f>
        <v>8.3035714285714288</v>
      </c>
      <c r="D52" s="273">
        <f>月別予定数!R16*105/980</f>
        <v>4.9821428571428568</v>
      </c>
      <c r="E52" s="273">
        <f>月別予定数!R16*175/980</f>
        <v>8.3035714285714288</v>
      </c>
      <c r="F52" s="273">
        <f>月別予定数!R16*105/980</f>
        <v>4.9821428571428568</v>
      </c>
      <c r="G52" s="273"/>
      <c r="H52" s="273">
        <f>月別予定数!R16*50/980</f>
        <v>2.3724489795918369</v>
      </c>
      <c r="I52" s="273">
        <f>月別予定数!R16*50/980</f>
        <v>2.3724489795918369</v>
      </c>
      <c r="J52" s="273">
        <f>月別予定数!R16*55/980</f>
        <v>2.6096938775510203</v>
      </c>
      <c r="K52" s="274">
        <f>月別予定数!R16*90/980</f>
        <v>4.2704081632653059</v>
      </c>
      <c r="L52" s="275">
        <f>月別予定数!R16*35/980</f>
        <v>1.6607142857142858</v>
      </c>
      <c r="M52" s="275">
        <f>月別予定数!R16*35/980</f>
        <v>1.6607142857142858</v>
      </c>
      <c r="N52" s="275">
        <f>月別予定数!R16*70/980</f>
        <v>3.3214285714285716</v>
      </c>
      <c r="O52" s="276">
        <f>月別予定数!R16*35/980</f>
        <v>1.6607142857142858</v>
      </c>
      <c r="P52" s="277">
        <f t="shared" si="27"/>
        <v>46.5</v>
      </c>
      <c r="Q52" s="278"/>
      <c r="R52" s="352" t="s">
        <v>125</v>
      </c>
      <c r="S52" s="298">
        <f t="shared" si="30"/>
        <v>161.875</v>
      </c>
      <c r="T52" s="298">
        <f t="shared" si="28"/>
        <v>97.125000000000014</v>
      </c>
      <c r="U52" s="298">
        <f t="shared" si="28"/>
        <v>161.875</v>
      </c>
      <c r="V52" s="298">
        <f t="shared" si="28"/>
        <v>97.125000000000014</v>
      </c>
      <c r="W52" s="298"/>
      <c r="X52" s="298">
        <f t="shared" si="28"/>
        <v>46.249999999999993</v>
      </c>
      <c r="Y52" s="298">
        <f t="shared" si="28"/>
        <v>46.249999999999993</v>
      </c>
      <c r="Z52" s="298">
        <f t="shared" si="28"/>
        <v>50.875</v>
      </c>
      <c r="AA52" s="353">
        <f t="shared" si="28"/>
        <v>83.25</v>
      </c>
      <c r="AB52" s="296">
        <f t="shared" si="28"/>
        <v>32.375</v>
      </c>
      <c r="AC52" s="296">
        <f t="shared" si="28"/>
        <v>32.375</v>
      </c>
      <c r="AD52" s="296">
        <f t="shared" si="28"/>
        <v>64.75</v>
      </c>
      <c r="AE52" s="302">
        <f t="shared" si="28"/>
        <v>32.375</v>
      </c>
      <c r="AF52" s="296">
        <f t="shared" si="29"/>
        <v>906.5</v>
      </c>
    </row>
    <row r="53" spans="2:32" s="107" customFormat="1" ht="14.1" customHeight="1">
      <c r="B53" s="280" t="s">
        <v>126</v>
      </c>
      <c r="C53" s="272">
        <f>月別予定数!R17*175/980</f>
        <v>18.125</v>
      </c>
      <c r="D53" s="273">
        <f>月別予定数!R17*105/980</f>
        <v>10.875</v>
      </c>
      <c r="E53" s="273">
        <f>月別予定数!R17*175/980</f>
        <v>18.125</v>
      </c>
      <c r="F53" s="273">
        <f>月別予定数!R17*105/980</f>
        <v>10.875</v>
      </c>
      <c r="G53" s="281"/>
      <c r="H53" s="273">
        <f>月別予定数!R17*50/980</f>
        <v>5.1785714285714288</v>
      </c>
      <c r="I53" s="273">
        <f>月別予定数!R17*50/980</f>
        <v>5.1785714285714288</v>
      </c>
      <c r="J53" s="273">
        <f>月別予定数!R17*55/980</f>
        <v>5.6964285714285712</v>
      </c>
      <c r="K53" s="274">
        <f>月別予定数!R17*90/980</f>
        <v>9.3214285714285712</v>
      </c>
      <c r="L53" s="275">
        <f>月別予定数!R17*35/980</f>
        <v>3.625</v>
      </c>
      <c r="M53" s="275">
        <f>月別予定数!R17*35/980</f>
        <v>3.625</v>
      </c>
      <c r="N53" s="275">
        <f>月別予定数!R17*70/980</f>
        <v>7.25</v>
      </c>
      <c r="O53" s="276">
        <f>月別予定数!R17*35/980</f>
        <v>3.625</v>
      </c>
      <c r="P53" s="277">
        <f t="shared" si="27"/>
        <v>101.5</v>
      </c>
      <c r="Q53" s="278"/>
      <c r="R53" s="280" t="s">
        <v>126</v>
      </c>
      <c r="S53" s="284">
        <f t="shared" si="30"/>
        <v>180</v>
      </c>
      <c r="T53" s="284">
        <f t="shared" si="28"/>
        <v>108.00000000000001</v>
      </c>
      <c r="U53" s="284">
        <f t="shared" si="28"/>
        <v>180</v>
      </c>
      <c r="V53" s="284">
        <f t="shared" si="28"/>
        <v>108.00000000000001</v>
      </c>
      <c r="W53" s="284"/>
      <c r="X53" s="284">
        <f t="shared" si="28"/>
        <v>51.428571428571423</v>
      </c>
      <c r="Y53" s="284">
        <f t="shared" si="28"/>
        <v>51.428571428571423</v>
      </c>
      <c r="Z53" s="284">
        <f t="shared" si="28"/>
        <v>56.571428571428569</v>
      </c>
      <c r="AA53" s="348">
        <f t="shared" si="28"/>
        <v>92.571428571428569</v>
      </c>
      <c r="AB53" s="282">
        <f t="shared" si="28"/>
        <v>36</v>
      </c>
      <c r="AC53" s="282">
        <f t="shared" si="28"/>
        <v>36</v>
      </c>
      <c r="AD53" s="282">
        <f t="shared" si="28"/>
        <v>72</v>
      </c>
      <c r="AE53" s="287">
        <f t="shared" si="28"/>
        <v>36</v>
      </c>
      <c r="AF53" s="282">
        <f t="shared" si="29"/>
        <v>1008</v>
      </c>
    </row>
    <row r="54" spans="2:32" s="107" customFormat="1" ht="14.1" customHeight="1" thickBot="1">
      <c r="B54" s="303" t="s">
        <v>127</v>
      </c>
      <c r="C54" s="369">
        <f>月別予定数!R18*175/980</f>
        <v>13.035714285714286</v>
      </c>
      <c r="D54" s="305">
        <f>月別予定数!R18*105/980</f>
        <v>7.8214285714285712</v>
      </c>
      <c r="E54" s="305">
        <f>月別予定数!R18*175/980</f>
        <v>13.035714285714286</v>
      </c>
      <c r="F54" s="305">
        <f>月別予定数!R18*105/980</f>
        <v>7.8214285714285712</v>
      </c>
      <c r="G54" s="305"/>
      <c r="H54" s="305">
        <f>月別予定数!R18*50/980</f>
        <v>3.7244897959183674</v>
      </c>
      <c r="I54" s="305">
        <f>月別予定数!R18*50/980</f>
        <v>3.7244897959183674</v>
      </c>
      <c r="J54" s="305">
        <f>月別予定数!R18*55/980</f>
        <v>4.0969387755102042</v>
      </c>
      <c r="K54" s="306">
        <f>月別予定数!R18*90/980</f>
        <v>6.704081632653061</v>
      </c>
      <c r="L54" s="307">
        <f>月別予定数!R18*35/980</f>
        <v>2.6071428571428572</v>
      </c>
      <c r="M54" s="307">
        <f>月別予定数!R18*35/980</f>
        <v>2.6071428571428572</v>
      </c>
      <c r="N54" s="307">
        <f>月別予定数!R18*70/980</f>
        <v>5.2142857142857144</v>
      </c>
      <c r="O54" s="308">
        <f>月別予定数!R18*35/980</f>
        <v>2.6071428571428572</v>
      </c>
      <c r="P54" s="309">
        <f t="shared" si="27"/>
        <v>72.999999999999986</v>
      </c>
      <c r="Q54" s="278"/>
      <c r="R54" s="303" t="s">
        <v>127</v>
      </c>
      <c r="S54" s="304">
        <f t="shared" si="30"/>
        <v>193.03571428571428</v>
      </c>
      <c r="T54" s="304">
        <f t="shared" si="28"/>
        <v>115.82142857142858</v>
      </c>
      <c r="U54" s="304">
        <f t="shared" si="28"/>
        <v>193.03571428571428</v>
      </c>
      <c r="V54" s="304">
        <f t="shared" si="28"/>
        <v>115.82142857142858</v>
      </c>
      <c r="W54" s="304"/>
      <c r="X54" s="304">
        <f t="shared" si="28"/>
        <v>55.15306122448979</v>
      </c>
      <c r="Y54" s="304">
        <f t="shared" si="28"/>
        <v>55.15306122448979</v>
      </c>
      <c r="Z54" s="304">
        <f t="shared" si="28"/>
        <v>60.668367346938773</v>
      </c>
      <c r="AA54" s="355">
        <f t="shared" si="28"/>
        <v>99.275510204081627</v>
      </c>
      <c r="AB54" s="309">
        <f t="shared" si="28"/>
        <v>38.607142857142854</v>
      </c>
      <c r="AC54" s="309">
        <f t="shared" si="28"/>
        <v>38.607142857142854</v>
      </c>
      <c r="AD54" s="309">
        <f t="shared" si="28"/>
        <v>77.214285714285708</v>
      </c>
      <c r="AE54" s="308">
        <f t="shared" si="28"/>
        <v>38.607142857142854</v>
      </c>
      <c r="AF54" s="309">
        <f t="shared" si="29"/>
        <v>1081</v>
      </c>
    </row>
    <row r="55" spans="2:32" s="107" customFormat="1" ht="14.1" customHeight="1" thickTop="1">
      <c r="B55" s="312" t="s">
        <v>77</v>
      </c>
      <c r="C55" s="370">
        <f>月別予定数!R19*175/980</f>
        <v>68.839285714285708</v>
      </c>
      <c r="D55" s="337">
        <f>月別予定数!R19*105/980</f>
        <v>41.303571428571431</v>
      </c>
      <c r="E55" s="314">
        <f>月別予定数!R19*175/980</f>
        <v>68.839285714285708</v>
      </c>
      <c r="F55" s="314">
        <f>月別予定数!R19*105/980</f>
        <v>41.303571428571431</v>
      </c>
      <c r="G55" s="314"/>
      <c r="H55" s="314">
        <f>月別予定数!R19*50/980</f>
        <v>19.668367346938776</v>
      </c>
      <c r="I55" s="314">
        <f>月別予定数!R19*50/980</f>
        <v>19.668367346938776</v>
      </c>
      <c r="J55" s="314">
        <f>月別予定数!R19*55/980</f>
        <v>21.635204081632654</v>
      </c>
      <c r="K55" s="315">
        <f>月別予定数!R19*90/980</f>
        <v>35.403061224489797</v>
      </c>
      <c r="L55" s="316">
        <f>月別予定数!R19*35/980</f>
        <v>13.767857142857142</v>
      </c>
      <c r="M55" s="316">
        <f>月別予定数!R19*35/980</f>
        <v>13.767857142857142</v>
      </c>
      <c r="N55" s="275">
        <f>月別予定数!R19*70/980</f>
        <v>27.535714285714285</v>
      </c>
      <c r="O55" s="317">
        <f>月別予定数!R19*35/980</f>
        <v>13.767857142857142</v>
      </c>
      <c r="P55" s="318">
        <f t="shared" si="27"/>
        <v>385.50000000000006</v>
      </c>
      <c r="Q55" s="278"/>
      <c r="R55" s="312" t="s">
        <v>77</v>
      </c>
      <c r="S55" s="313">
        <f>S46</f>
        <v>68.839285714285722</v>
      </c>
      <c r="T55" s="313">
        <f t="shared" ref="T55:AE55" si="31">T46</f>
        <v>41.303571428571431</v>
      </c>
      <c r="U55" s="313">
        <f t="shared" si="31"/>
        <v>68.839285714285722</v>
      </c>
      <c r="V55" s="313">
        <f t="shared" si="31"/>
        <v>41.303571428571431</v>
      </c>
      <c r="W55" s="313"/>
      <c r="X55" s="313">
        <f t="shared" si="31"/>
        <v>19.668367346938773</v>
      </c>
      <c r="Y55" s="313">
        <f t="shared" si="31"/>
        <v>19.668367346938773</v>
      </c>
      <c r="Z55" s="313">
        <f t="shared" si="31"/>
        <v>21.635204081632654</v>
      </c>
      <c r="AA55" s="357">
        <f t="shared" si="31"/>
        <v>35.403061224489804</v>
      </c>
      <c r="AB55" s="318">
        <f t="shared" si="31"/>
        <v>13.767857142857142</v>
      </c>
      <c r="AC55" s="318">
        <f t="shared" si="31"/>
        <v>13.767857142857142</v>
      </c>
      <c r="AD55" s="318">
        <f t="shared" si="31"/>
        <v>27.535714285714285</v>
      </c>
      <c r="AE55" s="317">
        <f t="shared" si="31"/>
        <v>13.767857142857142</v>
      </c>
      <c r="AF55" s="318">
        <f>AF46</f>
        <v>385.5</v>
      </c>
    </row>
    <row r="56" spans="2:32" s="107" customFormat="1" ht="14.1" customHeight="1">
      <c r="B56" s="360" t="s">
        <v>78</v>
      </c>
      <c r="C56" s="320">
        <f>月別予定数!R20*175/980</f>
        <v>84.732142857142861</v>
      </c>
      <c r="D56" s="321">
        <f>月別予定数!R20*105/980</f>
        <v>50.839285714285715</v>
      </c>
      <c r="E56" s="321">
        <f>月別予定数!R20*175/980</f>
        <v>84.732142857142861</v>
      </c>
      <c r="F56" s="321">
        <f>月別予定数!R20*105/980</f>
        <v>50.839285714285715</v>
      </c>
      <c r="G56" s="321"/>
      <c r="H56" s="321">
        <f>月別予定数!R20*50/980</f>
        <v>24.209183673469386</v>
      </c>
      <c r="I56" s="321">
        <f>月別予定数!R20*50/980</f>
        <v>24.209183673469386</v>
      </c>
      <c r="J56" s="321">
        <f>月別予定数!R20*55/980</f>
        <v>26.630102040816325</v>
      </c>
      <c r="K56" s="322">
        <f>月別予定数!R20*90/980</f>
        <v>43.576530612244895</v>
      </c>
      <c r="L56" s="323">
        <f>月別予定数!R20*35/980</f>
        <v>16.946428571428573</v>
      </c>
      <c r="M56" s="323">
        <f>月別予定数!R20*35/980</f>
        <v>16.946428571428573</v>
      </c>
      <c r="N56" s="275">
        <f>月別予定数!R20*70/980</f>
        <v>33.892857142857146</v>
      </c>
      <c r="O56" s="324">
        <f>月別予定数!R20*35/980</f>
        <v>16.946428571428573</v>
      </c>
      <c r="P56" s="325">
        <f t="shared" si="27"/>
        <v>474.5</v>
      </c>
      <c r="Q56" s="278"/>
      <c r="R56" s="360" t="s">
        <v>78</v>
      </c>
      <c r="S56" s="327">
        <f>S51</f>
        <v>153.57142857142858</v>
      </c>
      <c r="T56" s="327">
        <f t="shared" ref="T56:AE56" si="32">T51</f>
        <v>92.142857142857153</v>
      </c>
      <c r="U56" s="327">
        <f t="shared" si="32"/>
        <v>153.57142857142858</v>
      </c>
      <c r="V56" s="327">
        <f t="shared" si="32"/>
        <v>92.142857142857153</v>
      </c>
      <c r="W56" s="327"/>
      <c r="X56" s="327">
        <f t="shared" si="32"/>
        <v>43.877551020408156</v>
      </c>
      <c r="Y56" s="327">
        <f t="shared" si="32"/>
        <v>43.877551020408156</v>
      </c>
      <c r="Z56" s="327">
        <f t="shared" si="32"/>
        <v>48.265306122448983</v>
      </c>
      <c r="AA56" s="361">
        <f t="shared" si="32"/>
        <v>78.979591836734699</v>
      </c>
      <c r="AB56" s="325">
        <f t="shared" si="32"/>
        <v>30.714285714285712</v>
      </c>
      <c r="AC56" s="325">
        <f t="shared" si="32"/>
        <v>30.714285714285712</v>
      </c>
      <c r="AD56" s="325">
        <f t="shared" si="32"/>
        <v>61.428571428571423</v>
      </c>
      <c r="AE56" s="324">
        <f t="shared" si="32"/>
        <v>30.714285714285712</v>
      </c>
      <c r="AF56" s="325">
        <f>AF51</f>
        <v>860</v>
      </c>
    </row>
    <row r="57" spans="2:32" s="107" customFormat="1" ht="14.1" customHeight="1" thickBot="1">
      <c r="B57" s="264" t="s">
        <v>79</v>
      </c>
      <c r="C57" s="363">
        <f>月別予定数!R21*175/980</f>
        <v>39.464285714285715</v>
      </c>
      <c r="D57" s="964">
        <f>月別予定数!R21*105/980</f>
        <v>23.678571428571427</v>
      </c>
      <c r="E57" s="329">
        <f>月別予定数!R21*175/980</f>
        <v>39.464285714285715</v>
      </c>
      <c r="F57" s="329">
        <f>月別予定数!R21*105/980</f>
        <v>23.678571428571427</v>
      </c>
      <c r="G57" s="329"/>
      <c r="H57" s="329">
        <f>月別予定数!R21*50/980</f>
        <v>11.275510204081632</v>
      </c>
      <c r="I57" s="329">
        <f>月別予定数!R21*50/980</f>
        <v>11.275510204081632</v>
      </c>
      <c r="J57" s="329">
        <f>月別予定数!R21*55/980</f>
        <v>12.403061224489797</v>
      </c>
      <c r="K57" s="330">
        <f>月別予定数!R21*90/980</f>
        <v>20.295918367346939</v>
      </c>
      <c r="L57" s="331">
        <f>月別予定数!R21*35/980</f>
        <v>7.8928571428571432</v>
      </c>
      <c r="M57" s="331">
        <f>月別予定数!R21*35/980</f>
        <v>7.8928571428571432</v>
      </c>
      <c r="N57" s="307">
        <f>月別予定数!R21*70/980</f>
        <v>15.785714285714286</v>
      </c>
      <c r="O57" s="334">
        <f>月別予定数!R21*35/980</f>
        <v>7.8928571428571432</v>
      </c>
      <c r="P57" s="364">
        <f t="shared" si="27"/>
        <v>220.99999999999997</v>
      </c>
      <c r="Q57" s="278"/>
      <c r="R57" s="264" t="s">
        <v>79</v>
      </c>
      <c r="S57" s="328">
        <f>S54</f>
        <v>193.03571428571428</v>
      </c>
      <c r="T57" s="328">
        <f t="shared" ref="T57:AE57" si="33">T54</f>
        <v>115.82142857142858</v>
      </c>
      <c r="U57" s="328">
        <f t="shared" si="33"/>
        <v>193.03571428571428</v>
      </c>
      <c r="V57" s="328">
        <f t="shared" si="33"/>
        <v>115.82142857142858</v>
      </c>
      <c r="W57" s="328"/>
      <c r="X57" s="328">
        <f t="shared" si="33"/>
        <v>55.15306122448979</v>
      </c>
      <c r="Y57" s="328">
        <f t="shared" si="33"/>
        <v>55.15306122448979</v>
      </c>
      <c r="Z57" s="328">
        <f t="shared" si="33"/>
        <v>60.668367346938773</v>
      </c>
      <c r="AA57" s="365">
        <f t="shared" si="33"/>
        <v>99.275510204081627</v>
      </c>
      <c r="AB57" s="364">
        <f t="shared" si="33"/>
        <v>38.607142857142854</v>
      </c>
      <c r="AC57" s="364">
        <f t="shared" si="33"/>
        <v>38.607142857142854</v>
      </c>
      <c r="AD57" s="364">
        <f t="shared" si="33"/>
        <v>77.214285714285708</v>
      </c>
      <c r="AE57" s="334">
        <f t="shared" si="33"/>
        <v>38.607142857142854</v>
      </c>
      <c r="AF57" s="364">
        <f>AF54</f>
        <v>1081</v>
      </c>
    </row>
    <row r="58" spans="2:32" s="107" customFormat="1" ht="14.1" customHeight="1" thickTop="1">
      <c r="B58" s="312" t="s">
        <v>80</v>
      </c>
      <c r="C58" s="370">
        <f>月別予定数!R22*175/980</f>
        <v>193.03571428571428</v>
      </c>
      <c r="D58" s="337">
        <f>月別予定数!R22*105/980</f>
        <v>115.82142857142857</v>
      </c>
      <c r="E58" s="314">
        <f>月別予定数!R22*175/980</f>
        <v>193.03571428571428</v>
      </c>
      <c r="F58" s="314">
        <f>月別予定数!R22*105/980</f>
        <v>115.82142857142857</v>
      </c>
      <c r="G58" s="314"/>
      <c r="H58" s="314">
        <f>月別予定数!R22*50/980</f>
        <v>55.153061224489797</v>
      </c>
      <c r="I58" s="314">
        <f>月別予定数!R22*50/980</f>
        <v>55.153061224489797</v>
      </c>
      <c r="J58" s="314">
        <f>月別予定数!R22*55/980</f>
        <v>60.668367346938773</v>
      </c>
      <c r="K58" s="315">
        <f>月別予定数!R22*90/980</f>
        <v>99.275510204081627</v>
      </c>
      <c r="L58" s="316">
        <f>月別予定数!R22*35/980</f>
        <v>38.607142857142854</v>
      </c>
      <c r="M58" s="316">
        <f>月別予定数!R22*35/980</f>
        <v>38.607142857142854</v>
      </c>
      <c r="N58" s="339">
        <f>月別予定数!R22*70/980</f>
        <v>77.214285714285708</v>
      </c>
      <c r="O58" s="317">
        <f>月別予定数!R22*35/980</f>
        <v>38.607142857142854</v>
      </c>
      <c r="P58" s="318">
        <f t="shared" si="27"/>
        <v>1081</v>
      </c>
      <c r="Q58" s="278"/>
      <c r="R58" s="312" t="s">
        <v>80</v>
      </c>
      <c r="S58" s="313">
        <f>S57</f>
        <v>193.03571428571428</v>
      </c>
      <c r="T58" s="313">
        <f t="shared" ref="T58:AE58" si="34">T57</f>
        <v>115.82142857142858</v>
      </c>
      <c r="U58" s="313">
        <f t="shared" si="34"/>
        <v>193.03571428571428</v>
      </c>
      <c r="V58" s="313">
        <f t="shared" si="34"/>
        <v>115.82142857142858</v>
      </c>
      <c r="W58" s="313"/>
      <c r="X58" s="313">
        <f t="shared" si="34"/>
        <v>55.15306122448979</v>
      </c>
      <c r="Y58" s="313">
        <f t="shared" si="34"/>
        <v>55.15306122448979</v>
      </c>
      <c r="Z58" s="313">
        <f t="shared" si="34"/>
        <v>60.668367346938773</v>
      </c>
      <c r="AA58" s="357">
        <f t="shared" si="34"/>
        <v>99.275510204081627</v>
      </c>
      <c r="AB58" s="318">
        <f t="shared" si="34"/>
        <v>38.607142857142854</v>
      </c>
      <c r="AC58" s="318">
        <f t="shared" si="34"/>
        <v>38.607142857142854</v>
      </c>
      <c r="AD58" s="318">
        <f t="shared" si="34"/>
        <v>77.214285714285708</v>
      </c>
      <c r="AE58" s="317">
        <f t="shared" si="34"/>
        <v>38.607142857142854</v>
      </c>
      <c r="AF58" s="318">
        <f>AF57</f>
        <v>1081</v>
      </c>
    </row>
  </sheetData>
  <mergeCells count="8">
    <mergeCell ref="B1:L1"/>
    <mergeCell ref="N1:AF2"/>
    <mergeCell ref="B41:P41"/>
    <mergeCell ref="R41:AF41"/>
    <mergeCell ref="B3:P3"/>
    <mergeCell ref="R3:AF3"/>
    <mergeCell ref="B22:P22"/>
    <mergeCell ref="R22:AF22"/>
  </mergeCells>
  <phoneticPr fontId="2"/>
  <pageMargins left="0.19685039370078741" right="0.19685039370078741" top="0.78740157480314965" bottom="0.59055118110236227" header="0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54"/>
  <sheetViews>
    <sheetView topLeftCell="A34" zoomScaleNormal="100" workbookViewId="0">
      <selection activeCell="D50" sqref="D50"/>
    </sheetView>
  </sheetViews>
  <sheetFormatPr defaultColWidth="9" defaultRowHeight="13.2"/>
  <cols>
    <col min="1" max="1" width="0.77734375" style="945" customWidth="1"/>
    <col min="2" max="2" width="4.6640625" style="945" customWidth="1"/>
    <col min="3" max="16" width="3.109375" style="945" customWidth="1"/>
    <col min="17" max="17" width="4.6640625" style="945" customWidth="1"/>
    <col min="18" max="31" width="3.109375" style="945" customWidth="1"/>
    <col min="32" max="16384" width="9" style="945"/>
  </cols>
  <sheetData>
    <row r="1" spans="2:49" ht="20.100000000000001" customHeight="1">
      <c r="B1" s="1990" t="s">
        <v>464</v>
      </c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1"/>
      <c r="N1" s="946"/>
      <c r="O1" s="1314"/>
      <c r="P1" s="1315"/>
      <c r="Q1" s="1315"/>
      <c r="R1" s="1315"/>
      <c r="S1" s="1315"/>
      <c r="T1" s="1315"/>
      <c r="U1" s="1315"/>
      <c r="V1" s="1315"/>
      <c r="W1" s="1315"/>
      <c r="X1" s="1315"/>
      <c r="Y1" s="1315"/>
      <c r="Z1" s="1315"/>
      <c r="AA1" s="1315"/>
      <c r="AB1" s="1315"/>
      <c r="AC1" s="1315"/>
      <c r="AD1" s="1315"/>
      <c r="AE1" s="1315"/>
    </row>
    <row r="2" spans="2:49" ht="9.9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947"/>
      <c r="N2" s="946"/>
      <c r="O2" s="1315"/>
      <c r="P2" s="1315"/>
      <c r="Q2" s="1315"/>
      <c r="R2" s="1315"/>
      <c r="S2" s="1315"/>
      <c r="T2" s="1315"/>
      <c r="U2" s="1315"/>
      <c r="V2" s="1315"/>
      <c r="W2" s="1315"/>
      <c r="X2" s="1315"/>
      <c r="Y2" s="1315"/>
      <c r="Z2" s="1315"/>
      <c r="AA2" s="1315"/>
      <c r="AB2" s="1315"/>
      <c r="AC2" s="1315"/>
      <c r="AD2" s="1315"/>
      <c r="AE2" s="1315"/>
    </row>
    <row r="3" spans="2:49" s="108" customFormat="1" ht="15" customHeight="1">
      <c r="B3" s="1319" t="s">
        <v>266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20"/>
      <c r="P3" s="949"/>
      <c r="Q3" s="1319" t="s">
        <v>269</v>
      </c>
      <c r="R3" s="1319"/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20"/>
    </row>
    <row r="4" spans="2:49" s="107" customFormat="1" ht="14.1" customHeight="1" thickBot="1">
      <c r="B4" s="241" t="s">
        <v>63</v>
      </c>
      <c r="C4" s="973" t="s">
        <v>35</v>
      </c>
      <c r="D4" s="243"/>
      <c r="E4" s="974" t="s">
        <v>463</v>
      </c>
      <c r="F4" s="243"/>
      <c r="G4" s="243"/>
      <c r="H4" s="243"/>
      <c r="I4" s="243"/>
      <c r="J4" s="243"/>
      <c r="K4" s="244"/>
      <c r="L4" s="245"/>
      <c r="M4" s="245"/>
      <c r="N4" s="241"/>
      <c r="O4" s="246"/>
      <c r="P4" s="247"/>
      <c r="Q4" s="241" t="s">
        <v>63</v>
      </c>
      <c r="R4" s="973" t="s">
        <v>35</v>
      </c>
      <c r="S4" s="974" t="s">
        <v>463</v>
      </c>
      <c r="T4" s="243"/>
      <c r="U4" s="243"/>
      <c r="V4" s="243"/>
      <c r="W4" s="243"/>
      <c r="X4" s="243"/>
      <c r="Y4" s="243"/>
      <c r="Z4" s="244"/>
      <c r="AA4" s="245"/>
      <c r="AB4" s="245"/>
      <c r="AC4" s="245"/>
      <c r="AD4" s="432"/>
      <c r="AE4" s="376"/>
      <c r="AG4" s="950"/>
      <c r="AH4" s="950"/>
      <c r="AI4" s="950"/>
      <c r="AJ4" s="950"/>
      <c r="AK4" s="950"/>
      <c r="AL4" s="950"/>
      <c r="AM4" s="950"/>
      <c r="AN4" s="950"/>
      <c r="AO4" s="950"/>
      <c r="AP4" s="950"/>
      <c r="AQ4" s="950"/>
      <c r="AR4" s="950"/>
      <c r="AS4" s="950"/>
      <c r="AT4" s="950"/>
      <c r="AU4" s="950"/>
      <c r="AV4" s="951"/>
      <c r="AW4" s="951"/>
    </row>
    <row r="5" spans="2:49" s="107" customFormat="1" ht="14.1" customHeight="1" thickTop="1">
      <c r="B5" s="248" t="s">
        <v>116</v>
      </c>
      <c r="C5" s="967">
        <f>月別予定数!M7*271/850</f>
        <v>19.288823529411765</v>
      </c>
      <c r="D5" s="452"/>
      <c r="E5" s="968">
        <f>月別予定数!M7*35/850</f>
        <v>2.4911764705882353</v>
      </c>
      <c r="F5" s="452"/>
      <c r="G5" s="446">
        <f>月別予定数!M7*102/850</f>
        <v>7.26</v>
      </c>
      <c r="H5" s="441">
        <f>月別予定数!M7*68/850</f>
        <v>4.84</v>
      </c>
      <c r="I5" s="441">
        <f>月別予定数!M7*68/850</f>
        <v>4.84</v>
      </c>
      <c r="J5" s="452"/>
      <c r="K5" s="447">
        <f>月別予定数!M7*102/850</f>
        <v>7.26</v>
      </c>
      <c r="L5" s="453">
        <f>月別予定数!M7*34/850</f>
        <v>2.42</v>
      </c>
      <c r="M5" s="453">
        <f>月別予定数!M7*34/850</f>
        <v>2.42</v>
      </c>
      <c r="N5" s="465"/>
      <c r="O5" s="440">
        <f>SUM(C5:N5)</f>
        <v>50.82</v>
      </c>
      <c r="P5" s="249"/>
      <c r="Q5" s="248" t="s">
        <v>116</v>
      </c>
      <c r="R5" s="967">
        <f>月別予定数!P7*210/980</f>
        <v>20.678571428571427</v>
      </c>
      <c r="S5" s="968">
        <f>月別予定数!P7*35/980</f>
        <v>3.4464285714285716</v>
      </c>
      <c r="T5" s="441">
        <f>月別予定数!P7*175/980</f>
        <v>17.232142857142858</v>
      </c>
      <c r="U5" s="441">
        <f>月別予定数!P7*105/980</f>
        <v>10.339285714285714</v>
      </c>
      <c r="V5" s="484"/>
      <c r="W5" s="441">
        <f>月別予定数!P7*60/980</f>
        <v>5.908163265306122</v>
      </c>
      <c r="X5" s="441">
        <f>月別予定数!P7*60/980</f>
        <v>5.908163265306122</v>
      </c>
      <c r="Y5" s="452"/>
      <c r="Z5" s="447">
        <f>月別予定数!P7*105/980</f>
        <v>10.339285714285714</v>
      </c>
      <c r="AA5" s="453">
        <f>月別予定数!P7*35/980</f>
        <v>3.4464285714285716</v>
      </c>
      <c r="AB5" s="453">
        <f>月別予定数!P7*35/980</f>
        <v>3.4464285714285716</v>
      </c>
      <c r="AC5" s="453">
        <f>月別予定数!P7*70/980</f>
        <v>6.8928571428571432</v>
      </c>
      <c r="AD5" s="469"/>
      <c r="AE5" s="472">
        <f>SUM(R5:AC5)</f>
        <v>87.637755102040813</v>
      </c>
      <c r="AG5" s="950"/>
      <c r="AH5" s="950"/>
      <c r="AI5" s="950"/>
      <c r="AJ5" s="950"/>
      <c r="AK5" s="950"/>
      <c r="AL5" s="950"/>
      <c r="AM5" s="950"/>
      <c r="AN5" s="950"/>
      <c r="AO5" s="950"/>
      <c r="AP5" s="950"/>
      <c r="AQ5" s="950"/>
      <c r="AR5" s="950"/>
      <c r="AS5" s="950"/>
      <c r="AT5" s="950"/>
      <c r="AU5" s="950"/>
      <c r="AV5" s="951"/>
      <c r="AW5" s="951"/>
    </row>
    <row r="6" spans="2:49" s="107" customFormat="1" ht="14.1" customHeight="1">
      <c r="B6" s="250" t="s">
        <v>117</v>
      </c>
      <c r="C6" s="967">
        <f>月別予定数!M8*271/850</f>
        <v>28.534705882352942</v>
      </c>
      <c r="D6" s="454"/>
      <c r="E6" s="968">
        <f>月別予定数!M8*35/850</f>
        <v>3.6852941176470586</v>
      </c>
      <c r="F6" s="454"/>
      <c r="G6" s="446">
        <f>月別予定数!M8*102/850</f>
        <v>10.74</v>
      </c>
      <c r="H6" s="441">
        <f>月別予定数!M8*68/850</f>
        <v>7.16</v>
      </c>
      <c r="I6" s="441">
        <f>月別予定数!M8*68/850</f>
        <v>7.16</v>
      </c>
      <c r="J6" s="454"/>
      <c r="K6" s="447">
        <f>月別予定数!M8*102/850</f>
        <v>10.74</v>
      </c>
      <c r="L6" s="453">
        <f>月別予定数!M8*34/850</f>
        <v>3.58</v>
      </c>
      <c r="M6" s="453">
        <f>月別予定数!M8*34/850</f>
        <v>3.58</v>
      </c>
      <c r="N6" s="466"/>
      <c r="O6" s="440">
        <f t="shared" ref="O6:O16" si="0">SUM(C6:N6)</f>
        <v>75.179999999999993</v>
      </c>
      <c r="P6" s="249"/>
      <c r="Q6" s="250" t="s">
        <v>117</v>
      </c>
      <c r="R6" s="967">
        <f>月別予定数!P8*210/980</f>
        <v>22.178571428571427</v>
      </c>
      <c r="S6" s="968">
        <f>月別予定数!P8*35/980</f>
        <v>3.6964285714285716</v>
      </c>
      <c r="T6" s="441">
        <f>月別予定数!P8*175/980</f>
        <v>18.482142857142858</v>
      </c>
      <c r="U6" s="441">
        <f>月別予定数!P8*105/980</f>
        <v>11.089285714285714</v>
      </c>
      <c r="V6" s="456"/>
      <c r="W6" s="441">
        <f>月別予定数!P8*60/980</f>
        <v>6.3367346938775508</v>
      </c>
      <c r="X6" s="441">
        <f>月別予定数!P8*60/980</f>
        <v>6.3367346938775508</v>
      </c>
      <c r="Y6" s="454"/>
      <c r="Z6" s="447">
        <f>月別予定数!P8*105/980</f>
        <v>11.089285714285714</v>
      </c>
      <c r="AA6" s="453">
        <f>月別予定数!P8*35/980</f>
        <v>3.6964285714285716</v>
      </c>
      <c r="AB6" s="453">
        <f>月別予定数!P8*35/980</f>
        <v>3.6964285714285716</v>
      </c>
      <c r="AC6" s="453">
        <f>月別予定数!P8*70/980</f>
        <v>7.3928571428571432</v>
      </c>
      <c r="AD6" s="469"/>
      <c r="AE6" s="472">
        <f t="shared" ref="AE6:AE16" si="1">SUM(R6:AC6)</f>
        <v>93.99489795918366</v>
      </c>
    </row>
    <row r="7" spans="2:49" s="107" customFormat="1" ht="14.1" customHeight="1">
      <c r="B7" s="250" t="s">
        <v>118</v>
      </c>
      <c r="C7" s="967">
        <f>月別予定数!M9*271/850</f>
        <v>31.563529411764705</v>
      </c>
      <c r="D7" s="454"/>
      <c r="E7" s="968">
        <f>月別予定数!M9*35/850</f>
        <v>4.0764705882352938</v>
      </c>
      <c r="F7" s="454"/>
      <c r="G7" s="446">
        <f>月別予定数!M9*102/850</f>
        <v>11.88</v>
      </c>
      <c r="H7" s="441">
        <f>月別予定数!M9*68/850</f>
        <v>7.92</v>
      </c>
      <c r="I7" s="441">
        <f>月別予定数!M9*68/850</f>
        <v>7.92</v>
      </c>
      <c r="J7" s="454"/>
      <c r="K7" s="447">
        <f>月別予定数!M9*102/850</f>
        <v>11.88</v>
      </c>
      <c r="L7" s="453">
        <f>月別予定数!M9*34/850</f>
        <v>3.96</v>
      </c>
      <c r="M7" s="453">
        <f>月別予定数!M9*34/850</f>
        <v>3.96</v>
      </c>
      <c r="N7" s="466"/>
      <c r="O7" s="440">
        <f t="shared" si="0"/>
        <v>83.16</v>
      </c>
      <c r="P7" s="249"/>
      <c r="Q7" s="250" t="s">
        <v>118</v>
      </c>
      <c r="R7" s="967">
        <f>月別予定数!P9*210/980</f>
        <v>23.571428571428573</v>
      </c>
      <c r="S7" s="968">
        <f>月別予定数!P9*35/980</f>
        <v>3.9285714285714284</v>
      </c>
      <c r="T7" s="441">
        <f>月別予定数!P9*175/980</f>
        <v>19.642857142857142</v>
      </c>
      <c r="U7" s="441">
        <f>月別予定数!P9*105/980</f>
        <v>11.785714285714286</v>
      </c>
      <c r="V7" s="456"/>
      <c r="W7" s="441">
        <f>月別予定数!P9*60/980</f>
        <v>6.7346938775510203</v>
      </c>
      <c r="X7" s="441">
        <f>月別予定数!P9*60/980</f>
        <v>6.7346938775510203</v>
      </c>
      <c r="Y7" s="454"/>
      <c r="Z7" s="447">
        <f>月別予定数!P9*105/980</f>
        <v>11.785714285714286</v>
      </c>
      <c r="AA7" s="453">
        <f>月別予定数!P9*35/980</f>
        <v>3.9285714285714284</v>
      </c>
      <c r="AB7" s="453">
        <f>月別予定数!P9*35/980</f>
        <v>3.9285714285714284</v>
      </c>
      <c r="AC7" s="453">
        <f>月別予定数!P9*70/980</f>
        <v>7.8571428571428568</v>
      </c>
      <c r="AD7" s="469"/>
      <c r="AE7" s="472">
        <f t="shared" si="1"/>
        <v>99.897959183673478</v>
      </c>
    </row>
    <row r="8" spans="2:49" s="107" customFormat="1" ht="14.1" customHeight="1">
      <c r="B8" s="251" t="s">
        <v>119</v>
      </c>
      <c r="C8" s="967">
        <f>月別予定数!M10*271/850</f>
        <v>23.11470588235294</v>
      </c>
      <c r="D8" s="455"/>
      <c r="E8" s="968">
        <f>月別予定数!M10*35/850</f>
        <v>2.9852941176470589</v>
      </c>
      <c r="F8" s="455"/>
      <c r="G8" s="712">
        <f>月別予定数!M10*102/850</f>
        <v>8.6999999999999993</v>
      </c>
      <c r="H8" s="711">
        <f>月別予定数!M10*68/850</f>
        <v>5.8</v>
      </c>
      <c r="I8" s="711">
        <f>月別予定数!M10*68/850</f>
        <v>5.8</v>
      </c>
      <c r="J8" s="455"/>
      <c r="K8" s="713">
        <f>月別予定数!M10*102/850</f>
        <v>8.6999999999999993</v>
      </c>
      <c r="L8" s="714">
        <f>月別予定数!M10*34/850</f>
        <v>2.9</v>
      </c>
      <c r="M8" s="714">
        <f>月別予定数!M10*34/850</f>
        <v>2.9</v>
      </c>
      <c r="N8" s="467"/>
      <c r="O8" s="468">
        <f t="shared" si="0"/>
        <v>60.899999999999991</v>
      </c>
      <c r="P8" s="249"/>
      <c r="Q8" s="251" t="s">
        <v>119</v>
      </c>
      <c r="R8" s="967">
        <f>月別予定数!P10*210/980</f>
        <v>16.821428571428573</v>
      </c>
      <c r="S8" s="968">
        <f>月別予定数!P10*35/980</f>
        <v>2.8035714285714284</v>
      </c>
      <c r="T8" s="711">
        <f>月別予定数!P10*175/980</f>
        <v>14.017857142857142</v>
      </c>
      <c r="U8" s="711">
        <f>月別予定数!P10*105/980</f>
        <v>8.4107142857142865</v>
      </c>
      <c r="V8" s="455"/>
      <c r="W8" s="711">
        <f>月別予定数!P10*60/980</f>
        <v>4.8061224489795915</v>
      </c>
      <c r="X8" s="711">
        <f>月別予定数!P10*60/980</f>
        <v>4.8061224489795915</v>
      </c>
      <c r="Y8" s="455"/>
      <c r="Z8" s="713">
        <f>月別予定数!P10*105/980</f>
        <v>8.4107142857142865</v>
      </c>
      <c r="AA8" s="714">
        <f>月別予定数!P10*35/980</f>
        <v>2.8035714285714284</v>
      </c>
      <c r="AB8" s="714">
        <f>月別予定数!P10*35/980</f>
        <v>2.8035714285714284</v>
      </c>
      <c r="AC8" s="714">
        <f>月別予定数!P10*70/980</f>
        <v>5.6071428571428568</v>
      </c>
      <c r="AD8" s="467"/>
      <c r="AE8" s="471">
        <f t="shared" si="1"/>
        <v>71.290816326530617</v>
      </c>
    </row>
    <row r="9" spans="2:49" s="107" customFormat="1" ht="14.1" customHeight="1">
      <c r="B9" s="248" t="s">
        <v>120</v>
      </c>
      <c r="C9" s="967">
        <f>月別予定数!M11*271/850</f>
        <v>16.100588235294119</v>
      </c>
      <c r="D9" s="456"/>
      <c r="E9" s="968">
        <f>月別予定数!M11*35/850</f>
        <v>2.0794117647058825</v>
      </c>
      <c r="F9" s="456"/>
      <c r="G9" s="446">
        <f>月別予定数!M11*102/850</f>
        <v>6.06</v>
      </c>
      <c r="H9" s="441">
        <f>月別予定数!M11*68/850</f>
        <v>4.04</v>
      </c>
      <c r="I9" s="441">
        <f>月別予定数!M11*68/850</f>
        <v>4.04</v>
      </c>
      <c r="J9" s="456"/>
      <c r="K9" s="447">
        <f>月別予定数!M11*102/850</f>
        <v>6.06</v>
      </c>
      <c r="L9" s="453">
        <f>月別予定数!M11*34/850</f>
        <v>2.02</v>
      </c>
      <c r="M9" s="453">
        <f>月別予定数!M11*34/850</f>
        <v>2.02</v>
      </c>
      <c r="N9" s="469"/>
      <c r="O9" s="440">
        <f t="shared" si="0"/>
        <v>42.420000000000009</v>
      </c>
      <c r="P9" s="249"/>
      <c r="Q9" s="248" t="s">
        <v>120</v>
      </c>
      <c r="R9" s="967">
        <f>月別予定数!P11*210/980</f>
        <v>11.892857142857142</v>
      </c>
      <c r="S9" s="968">
        <f>月別予定数!P11*35/980</f>
        <v>1.9821428571428572</v>
      </c>
      <c r="T9" s="441">
        <f>月別予定数!P11*175/980</f>
        <v>9.9107142857142865</v>
      </c>
      <c r="U9" s="441">
        <f>月別予定数!P11*105/980</f>
        <v>5.9464285714285712</v>
      </c>
      <c r="V9" s="456"/>
      <c r="W9" s="441">
        <f>月別予定数!P11*60/980</f>
        <v>3.3979591836734695</v>
      </c>
      <c r="X9" s="441">
        <f>月別予定数!P11*60/980</f>
        <v>3.3979591836734695</v>
      </c>
      <c r="Y9" s="456"/>
      <c r="Z9" s="447">
        <f>月別予定数!P11*105/980</f>
        <v>5.9464285714285712</v>
      </c>
      <c r="AA9" s="453">
        <f>月別予定数!P11*35/980</f>
        <v>1.9821428571428572</v>
      </c>
      <c r="AB9" s="453">
        <f>月別予定数!P11*35/980</f>
        <v>1.9821428571428572</v>
      </c>
      <c r="AC9" s="453">
        <f>月別予定数!P11*70/980</f>
        <v>3.9642857142857144</v>
      </c>
      <c r="AD9" s="469"/>
      <c r="AE9" s="472">
        <f t="shared" si="1"/>
        <v>50.40306122448979</v>
      </c>
    </row>
    <row r="10" spans="2:49" s="107" customFormat="1" ht="14.1" customHeight="1">
      <c r="B10" s="250" t="s">
        <v>121</v>
      </c>
      <c r="C10" s="967">
        <f>月別予定数!M12*271/850</f>
        <v>30.128823529411765</v>
      </c>
      <c r="D10" s="454"/>
      <c r="E10" s="968">
        <f>月別予定数!M12*35/850</f>
        <v>3.8911764705882352</v>
      </c>
      <c r="F10" s="454"/>
      <c r="G10" s="446">
        <f>月別予定数!M12*102/850</f>
        <v>11.34</v>
      </c>
      <c r="H10" s="441">
        <f>月別予定数!M12*68/850</f>
        <v>7.56</v>
      </c>
      <c r="I10" s="441">
        <f>月別予定数!M12*68/850</f>
        <v>7.56</v>
      </c>
      <c r="J10" s="454"/>
      <c r="K10" s="447">
        <f>月別予定数!M12*102/850</f>
        <v>11.34</v>
      </c>
      <c r="L10" s="453">
        <f>月別予定数!M12*34/850</f>
        <v>3.78</v>
      </c>
      <c r="M10" s="453">
        <f>月別予定数!M12*34/850</f>
        <v>3.78</v>
      </c>
      <c r="N10" s="466"/>
      <c r="O10" s="440">
        <f t="shared" si="0"/>
        <v>79.38000000000001</v>
      </c>
      <c r="P10" s="249"/>
      <c r="Q10" s="250" t="s">
        <v>121</v>
      </c>
      <c r="R10" s="967">
        <f>月別予定数!P12*210/980</f>
        <v>22.178571428571427</v>
      </c>
      <c r="S10" s="968">
        <f>月別予定数!P12*35/980</f>
        <v>3.6964285714285716</v>
      </c>
      <c r="T10" s="441">
        <f>月別予定数!P12*175/980</f>
        <v>18.482142857142858</v>
      </c>
      <c r="U10" s="441">
        <f>月別予定数!P12*105/980</f>
        <v>11.089285714285714</v>
      </c>
      <c r="V10" s="456"/>
      <c r="W10" s="441">
        <f>月別予定数!P12*60/980</f>
        <v>6.3367346938775508</v>
      </c>
      <c r="X10" s="441">
        <f>月別予定数!P12*60/980</f>
        <v>6.3367346938775508</v>
      </c>
      <c r="Y10" s="454"/>
      <c r="Z10" s="447">
        <f>月別予定数!P12*105/980</f>
        <v>11.089285714285714</v>
      </c>
      <c r="AA10" s="453">
        <f>月別予定数!P12*35/980</f>
        <v>3.6964285714285716</v>
      </c>
      <c r="AB10" s="453">
        <f>月別予定数!P12*35/980</f>
        <v>3.6964285714285716</v>
      </c>
      <c r="AC10" s="453">
        <f>月別予定数!P12*70/980</f>
        <v>7.3928571428571432</v>
      </c>
      <c r="AD10" s="469"/>
      <c r="AE10" s="472">
        <f t="shared" si="1"/>
        <v>93.99489795918366</v>
      </c>
    </row>
    <row r="11" spans="2:49" s="107" customFormat="1" ht="14.1" customHeight="1">
      <c r="B11" s="250" t="s">
        <v>122</v>
      </c>
      <c r="C11" s="967">
        <f>月別予定数!M13*271/850</f>
        <v>32.520000000000003</v>
      </c>
      <c r="D11" s="454"/>
      <c r="E11" s="968">
        <f>月別予定数!M13*35/850</f>
        <v>4.2</v>
      </c>
      <c r="F11" s="454"/>
      <c r="G11" s="446">
        <f>月別予定数!M13*102/850</f>
        <v>12.24</v>
      </c>
      <c r="H11" s="441">
        <f>月別予定数!M13*68/850</f>
        <v>8.16</v>
      </c>
      <c r="I11" s="441">
        <f>月別予定数!M13*68/850</f>
        <v>8.16</v>
      </c>
      <c r="J11" s="454"/>
      <c r="K11" s="447">
        <f>月別予定数!M13*102/850</f>
        <v>12.24</v>
      </c>
      <c r="L11" s="453">
        <f>月別予定数!M13*34/850</f>
        <v>4.08</v>
      </c>
      <c r="M11" s="453">
        <f>月別予定数!M13*34/850</f>
        <v>4.08</v>
      </c>
      <c r="N11" s="466"/>
      <c r="O11" s="440">
        <f t="shared" si="0"/>
        <v>85.679999999999993</v>
      </c>
      <c r="P11" s="249"/>
      <c r="Q11" s="250" t="s">
        <v>122</v>
      </c>
      <c r="R11" s="967">
        <f>月別予定数!P13*210/980</f>
        <v>25.071428571428573</v>
      </c>
      <c r="S11" s="968">
        <f>月別予定数!P13*35/980</f>
        <v>4.1785714285714288</v>
      </c>
      <c r="T11" s="441">
        <f>月別予定数!P13*175/980</f>
        <v>20.892857142857142</v>
      </c>
      <c r="U11" s="441">
        <f>月別予定数!P13*105/980</f>
        <v>12.535714285714286</v>
      </c>
      <c r="V11" s="456"/>
      <c r="W11" s="441">
        <f>月別予定数!P13*60/980</f>
        <v>7.1632653061224492</v>
      </c>
      <c r="X11" s="441">
        <f>月別予定数!P13*60/980</f>
        <v>7.1632653061224492</v>
      </c>
      <c r="Y11" s="454"/>
      <c r="Z11" s="447">
        <f>月別予定数!P13*105/980</f>
        <v>12.535714285714286</v>
      </c>
      <c r="AA11" s="453">
        <f>月別予定数!P13*35/980</f>
        <v>4.1785714285714288</v>
      </c>
      <c r="AB11" s="453">
        <f>月別予定数!P13*35/980</f>
        <v>4.1785714285714288</v>
      </c>
      <c r="AC11" s="453">
        <f>月別予定数!P13*70/980</f>
        <v>8.3571428571428577</v>
      </c>
      <c r="AD11" s="469"/>
      <c r="AE11" s="472">
        <f t="shared" si="1"/>
        <v>106.25510204081634</v>
      </c>
    </row>
    <row r="12" spans="2:49" s="107" customFormat="1" ht="14.1" customHeight="1">
      <c r="B12" s="250" t="s">
        <v>123</v>
      </c>
      <c r="C12" s="967">
        <f>月別予定数!M14*271/850</f>
        <v>29.969411764705882</v>
      </c>
      <c r="D12" s="454"/>
      <c r="E12" s="968">
        <f>月別予定数!M14*35/850</f>
        <v>3.8705882352941177</v>
      </c>
      <c r="F12" s="454"/>
      <c r="G12" s="446">
        <f>月別予定数!M14*102/850</f>
        <v>11.28</v>
      </c>
      <c r="H12" s="441">
        <f>月別予定数!M14*68/850</f>
        <v>7.52</v>
      </c>
      <c r="I12" s="441">
        <f>月別予定数!M14*68/850</f>
        <v>7.52</v>
      </c>
      <c r="J12" s="454"/>
      <c r="K12" s="447">
        <f>月別予定数!M14*102/850</f>
        <v>11.28</v>
      </c>
      <c r="L12" s="453">
        <f>月別予定数!M14*34/850</f>
        <v>3.76</v>
      </c>
      <c r="M12" s="453">
        <f>月別予定数!M14*34/850</f>
        <v>3.76</v>
      </c>
      <c r="N12" s="466"/>
      <c r="O12" s="440">
        <f t="shared" si="0"/>
        <v>78.960000000000008</v>
      </c>
      <c r="P12" s="249"/>
      <c r="Q12" s="250" t="s">
        <v>123</v>
      </c>
      <c r="R12" s="967">
        <f>月別予定数!P14*210/980</f>
        <v>22.5</v>
      </c>
      <c r="S12" s="968">
        <f>月別予定数!P14*35/980</f>
        <v>3.75</v>
      </c>
      <c r="T12" s="441">
        <f>月別予定数!P14*175/980</f>
        <v>18.75</v>
      </c>
      <c r="U12" s="441">
        <f>月別予定数!P14*105/980</f>
        <v>11.25</v>
      </c>
      <c r="V12" s="456"/>
      <c r="W12" s="441">
        <f>月別予定数!P14*60/980</f>
        <v>6.4285714285714288</v>
      </c>
      <c r="X12" s="441">
        <f>月別予定数!P14*60/980</f>
        <v>6.4285714285714288</v>
      </c>
      <c r="Y12" s="454"/>
      <c r="Z12" s="447">
        <f>月別予定数!P14*105/980</f>
        <v>11.25</v>
      </c>
      <c r="AA12" s="453">
        <f>月別予定数!P14*35/980</f>
        <v>3.75</v>
      </c>
      <c r="AB12" s="453">
        <f>月別予定数!P14*35/980</f>
        <v>3.75</v>
      </c>
      <c r="AC12" s="453">
        <f>月別予定数!P14*70/980</f>
        <v>7.5</v>
      </c>
      <c r="AD12" s="466"/>
      <c r="AE12" s="470">
        <f t="shared" si="1"/>
        <v>95.357142857142861</v>
      </c>
    </row>
    <row r="13" spans="2:49" s="107" customFormat="1" ht="14.1" customHeight="1">
      <c r="B13" s="251" t="s">
        <v>124</v>
      </c>
      <c r="C13" s="967">
        <f>月別予定数!M15*271/850</f>
        <v>30.128823529411765</v>
      </c>
      <c r="D13" s="455"/>
      <c r="E13" s="968">
        <f>月別予定数!M15*35/850</f>
        <v>3.8911764705882352</v>
      </c>
      <c r="F13" s="455"/>
      <c r="G13" s="712">
        <f>月別予定数!M15*102/850</f>
        <v>11.34</v>
      </c>
      <c r="H13" s="711">
        <f>月別予定数!M15*68/850</f>
        <v>7.56</v>
      </c>
      <c r="I13" s="711">
        <f>月別予定数!M15*68/850</f>
        <v>7.56</v>
      </c>
      <c r="J13" s="455"/>
      <c r="K13" s="713">
        <f>月別予定数!M15*102/850</f>
        <v>11.34</v>
      </c>
      <c r="L13" s="714">
        <f>月別予定数!M15*34/850</f>
        <v>3.78</v>
      </c>
      <c r="M13" s="714">
        <f>月別予定数!M15*34/850</f>
        <v>3.78</v>
      </c>
      <c r="N13" s="467"/>
      <c r="O13" s="468">
        <f t="shared" si="0"/>
        <v>79.38000000000001</v>
      </c>
      <c r="P13" s="249"/>
      <c r="Q13" s="251" t="s">
        <v>124</v>
      </c>
      <c r="R13" s="967">
        <f>月別予定数!P15*210/980</f>
        <v>22.821428571428573</v>
      </c>
      <c r="S13" s="968">
        <f>月別予定数!P15*35/980</f>
        <v>3.8035714285714284</v>
      </c>
      <c r="T13" s="711">
        <f>月別予定数!P15*175/980</f>
        <v>19.017857142857142</v>
      </c>
      <c r="U13" s="711">
        <f>月別予定数!P15*105/980</f>
        <v>11.410714285714286</v>
      </c>
      <c r="V13" s="455"/>
      <c r="W13" s="711">
        <f>月別予定数!P15*60/980</f>
        <v>6.5204081632653059</v>
      </c>
      <c r="X13" s="711">
        <f>月別予定数!P15*60/980</f>
        <v>6.5204081632653059</v>
      </c>
      <c r="Y13" s="455"/>
      <c r="Z13" s="713">
        <f>月別予定数!P15*105/980</f>
        <v>11.410714285714286</v>
      </c>
      <c r="AA13" s="714">
        <f>月別予定数!P15*35/980</f>
        <v>3.8035714285714284</v>
      </c>
      <c r="AB13" s="714">
        <f>月別予定数!P15*35/980</f>
        <v>3.8035714285714284</v>
      </c>
      <c r="AC13" s="714">
        <f>月別予定数!P15*70/980</f>
        <v>7.6071428571428568</v>
      </c>
      <c r="AD13" s="467"/>
      <c r="AE13" s="471">
        <f t="shared" si="1"/>
        <v>96.719387755102048</v>
      </c>
    </row>
    <row r="14" spans="2:49" s="107" customFormat="1" ht="14.1" customHeight="1">
      <c r="B14" s="248" t="s">
        <v>125</v>
      </c>
      <c r="C14" s="967">
        <f>月別予定数!M16*271/850</f>
        <v>13.868823529411765</v>
      </c>
      <c r="D14" s="456"/>
      <c r="E14" s="968">
        <f>月別予定数!M16*35/850</f>
        <v>1.7911764705882354</v>
      </c>
      <c r="F14" s="456"/>
      <c r="G14" s="446">
        <f>月別予定数!M16*102/850</f>
        <v>5.22</v>
      </c>
      <c r="H14" s="441">
        <f>月別予定数!M16*68/850</f>
        <v>3.48</v>
      </c>
      <c r="I14" s="441">
        <f>月別予定数!M16*68/850</f>
        <v>3.48</v>
      </c>
      <c r="J14" s="456"/>
      <c r="K14" s="447">
        <f>月別予定数!M16*102/850</f>
        <v>5.22</v>
      </c>
      <c r="L14" s="453">
        <f>月別予定数!M16*34/850</f>
        <v>1.74</v>
      </c>
      <c r="M14" s="453">
        <f>月別予定数!M16*34/850</f>
        <v>1.74</v>
      </c>
      <c r="N14" s="469"/>
      <c r="O14" s="440">
        <f t="shared" si="0"/>
        <v>36.540000000000006</v>
      </c>
      <c r="P14" s="249"/>
      <c r="Q14" s="248" t="s">
        <v>125</v>
      </c>
      <c r="R14" s="967">
        <f>月別予定数!P16*210/980</f>
        <v>9.9642857142857135</v>
      </c>
      <c r="S14" s="968">
        <f>月別予定数!P16*35/980</f>
        <v>1.6607142857142858</v>
      </c>
      <c r="T14" s="441">
        <f>月別予定数!P16*175/980</f>
        <v>8.3035714285714288</v>
      </c>
      <c r="U14" s="441">
        <f>月別予定数!P16*105/980</f>
        <v>4.9821428571428568</v>
      </c>
      <c r="V14" s="456"/>
      <c r="W14" s="441">
        <f>月別予定数!P16*60/980</f>
        <v>2.8469387755102042</v>
      </c>
      <c r="X14" s="441">
        <f>月別予定数!P16*60/980</f>
        <v>2.8469387755102042</v>
      </c>
      <c r="Y14" s="456"/>
      <c r="Z14" s="447">
        <f>月別予定数!P16*105/980</f>
        <v>4.9821428571428568</v>
      </c>
      <c r="AA14" s="453">
        <f>月別予定数!P16*35/980</f>
        <v>1.6607142857142858</v>
      </c>
      <c r="AB14" s="453">
        <f>月別予定数!P16*35/980</f>
        <v>1.6607142857142858</v>
      </c>
      <c r="AC14" s="453">
        <f>月別予定数!P16*70/980</f>
        <v>3.3214285714285716</v>
      </c>
      <c r="AD14" s="469"/>
      <c r="AE14" s="472">
        <f t="shared" si="1"/>
        <v>42.229591836734691</v>
      </c>
    </row>
    <row r="15" spans="2:49" s="107" customFormat="1" ht="14.1" customHeight="1">
      <c r="B15" s="250" t="s">
        <v>126</v>
      </c>
      <c r="C15" s="967">
        <f>月別予定数!M17*271/850</f>
        <v>29.491176470588236</v>
      </c>
      <c r="D15" s="454"/>
      <c r="E15" s="968">
        <f>月別予定数!M17*35/850</f>
        <v>3.8088235294117645</v>
      </c>
      <c r="F15" s="454"/>
      <c r="G15" s="446">
        <f>月別予定数!M17*102/850</f>
        <v>11.1</v>
      </c>
      <c r="H15" s="441">
        <f>月別予定数!M17*68/850</f>
        <v>7.4</v>
      </c>
      <c r="I15" s="441">
        <f>月別予定数!M17*68/850</f>
        <v>7.4</v>
      </c>
      <c r="J15" s="454"/>
      <c r="K15" s="447">
        <f>月別予定数!M17*102/850</f>
        <v>11.1</v>
      </c>
      <c r="L15" s="453">
        <f>月別予定数!M17*34/850</f>
        <v>3.7</v>
      </c>
      <c r="M15" s="453">
        <f>月別予定数!M17*34/850</f>
        <v>3.7</v>
      </c>
      <c r="N15" s="466"/>
      <c r="O15" s="440">
        <f t="shared" si="0"/>
        <v>77.7</v>
      </c>
      <c r="P15" s="249"/>
      <c r="Q15" s="250" t="s">
        <v>126</v>
      </c>
      <c r="R15" s="967">
        <f>月別予定数!P17*210/980</f>
        <v>22.178571428571427</v>
      </c>
      <c r="S15" s="968">
        <f>月別予定数!P17*35/980</f>
        <v>3.6964285714285716</v>
      </c>
      <c r="T15" s="441">
        <f>月別予定数!P17*175/980</f>
        <v>18.482142857142858</v>
      </c>
      <c r="U15" s="441">
        <f>月別予定数!P17*105/980</f>
        <v>11.089285714285714</v>
      </c>
      <c r="V15" s="456"/>
      <c r="W15" s="441">
        <f>月別予定数!P17*60/980</f>
        <v>6.3367346938775508</v>
      </c>
      <c r="X15" s="441">
        <f>月別予定数!P17*60/980</f>
        <v>6.3367346938775508</v>
      </c>
      <c r="Y15" s="454"/>
      <c r="Z15" s="447">
        <f>月別予定数!P17*105/980</f>
        <v>11.089285714285714</v>
      </c>
      <c r="AA15" s="453">
        <f>月別予定数!P17*35/980</f>
        <v>3.6964285714285716</v>
      </c>
      <c r="AB15" s="453">
        <f>月別予定数!P17*35/980</f>
        <v>3.6964285714285716</v>
      </c>
      <c r="AC15" s="453">
        <f>月別予定数!P17*70/980</f>
        <v>7.3928571428571432</v>
      </c>
      <c r="AD15" s="469"/>
      <c r="AE15" s="472">
        <f t="shared" si="1"/>
        <v>93.99489795918366</v>
      </c>
    </row>
    <row r="16" spans="2:49" s="107" customFormat="1" ht="14.1" customHeight="1" thickBot="1">
      <c r="B16" s="252" t="s">
        <v>127</v>
      </c>
      <c r="C16" s="967">
        <f>月別予定数!M18*271/850</f>
        <v>26.143529411764707</v>
      </c>
      <c r="D16" s="457"/>
      <c r="E16" s="968">
        <f>月別予定数!M18*35/850</f>
        <v>3.3764705882352941</v>
      </c>
      <c r="F16" s="457"/>
      <c r="G16" s="717">
        <f>月別予定数!M18*102/850</f>
        <v>9.84</v>
      </c>
      <c r="H16" s="716">
        <f>月別予定数!M18*68/850</f>
        <v>6.56</v>
      </c>
      <c r="I16" s="716">
        <f>月別予定数!M18*68/850</f>
        <v>6.56</v>
      </c>
      <c r="J16" s="457"/>
      <c r="K16" s="718">
        <f>月別予定数!M18*102/850</f>
        <v>9.84</v>
      </c>
      <c r="L16" s="719">
        <f>月別予定数!M18*34/850</f>
        <v>3.28</v>
      </c>
      <c r="M16" s="719">
        <f>月別予定数!M18*34/850</f>
        <v>3.28</v>
      </c>
      <c r="N16" s="473"/>
      <c r="O16" s="720">
        <f t="shared" si="0"/>
        <v>68.88000000000001</v>
      </c>
      <c r="P16" s="249"/>
      <c r="Q16" s="252" t="s">
        <v>127</v>
      </c>
      <c r="R16" s="967">
        <f>月別予定数!P18*210/980</f>
        <v>19.714285714285715</v>
      </c>
      <c r="S16" s="968">
        <f>月別予定数!P18*35/980</f>
        <v>3.2857142857142856</v>
      </c>
      <c r="T16" s="716">
        <f>月別予定数!P18*175/980</f>
        <v>16.428571428571427</v>
      </c>
      <c r="U16" s="716">
        <f>月別予定数!P18*105/980</f>
        <v>9.8571428571428577</v>
      </c>
      <c r="V16" s="457"/>
      <c r="W16" s="716">
        <f>月別予定数!P18*60/980</f>
        <v>5.6326530612244898</v>
      </c>
      <c r="X16" s="716">
        <f>月別予定数!P18*60/980</f>
        <v>5.6326530612244898</v>
      </c>
      <c r="Y16" s="457"/>
      <c r="Z16" s="718">
        <f>月別予定数!P18*105/980</f>
        <v>9.8571428571428577</v>
      </c>
      <c r="AA16" s="719">
        <f>月別予定数!P18*35/980</f>
        <v>3.2857142857142856</v>
      </c>
      <c r="AB16" s="719">
        <f>月別予定数!P18*35/980</f>
        <v>3.2857142857142856</v>
      </c>
      <c r="AC16" s="719">
        <f>月別予定数!P18*70/980</f>
        <v>6.5714285714285712</v>
      </c>
      <c r="AD16" s="473"/>
      <c r="AE16" s="474">
        <f t="shared" si="1"/>
        <v>83.551020408163282</v>
      </c>
    </row>
    <row r="17" spans="2:31" s="107" customFormat="1" ht="14.1" customHeight="1" thickTop="1">
      <c r="B17" s="253" t="s">
        <v>77</v>
      </c>
      <c r="C17" s="969">
        <f>SUM(C5:C8)</f>
        <v>102.50176470588235</v>
      </c>
      <c r="D17" s="475"/>
      <c r="E17" s="969">
        <f>SUM(E5:E8)</f>
        <v>13.238235294117647</v>
      </c>
      <c r="F17" s="475"/>
      <c r="G17" s="442">
        <f>SUM(G5:G8)</f>
        <v>38.58</v>
      </c>
      <c r="H17" s="442">
        <f>SUM(H5:H8)</f>
        <v>25.720000000000002</v>
      </c>
      <c r="I17" s="442">
        <f>SUM(I5:I8)</f>
        <v>25.720000000000002</v>
      </c>
      <c r="J17" s="475"/>
      <c r="K17" s="448">
        <f>SUM(K5:K8)</f>
        <v>38.58</v>
      </c>
      <c r="L17" s="494">
        <f>SUM(L5:L8)</f>
        <v>12.860000000000001</v>
      </c>
      <c r="M17" s="494">
        <f>SUM(M5:M8)</f>
        <v>12.860000000000001</v>
      </c>
      <c r="N17" s="476"/>
      <c r="O17" s="461">
        <f>SUM(O5:O8)</f>
        <v>270.06</v>
      </c>
      <c r="P17" s="249"/>
      <c r="Q17" s="253" t="s">
        <v>77</v>
      </c>
      <c r="R17" s="969">
        <f>SUM(R5:R8)</f>
        <v>83.25</v>
      </c>
      <c r="S17" s="969">
        <f t="shared" ref="S17:AE17" si="2">SUM(S5:S8)</f>
        <v>13.875</v>
      </c>
      <c r="T17" s="442">
        <f t="shared" si="2"/>
        <v>69.375</v>
      </c>
      <c r="U17" s="442">
        <f t="shared" si="2"/>
        <v>41.625</v>
      </c>
      <c r="V17" s="475"/>
      <c r="W17" s="442">
        <f t="shared" si="2"/>
        <v>23.785714285714285</v>
      </c>
      <c r="X17" s="442">
        <f t="shared" si="2"/>
        <v>23.785714285714285</v>
      </c>
      <c r="Y17" s="475"/>
      <c r="Z17" s="448">
        <f t="shared" si="2"/>
        <v>41.625</v>
      </c>
      <c r="AA17" s="486">
        <f t="shared" si="2"/>
        <v>13.875</v>
      </c>
      <c r="AB17" s="486">
        <f t="shared" si="2"/>
        <v>13.875</v>
      </c>
      <c r="AC17" s="494">
        <f t="shared" si="2"/>
        <v>27.75</v>
      </c>
      <c r="AD17" s="476"/>
      <c r="AE17" s="461">
        <f t="shared" si="2"/>
        <v>352.82142857142856</v>
      </c>
    </row>
    <row r="18" spans="2:31" s="107" customFormat="1" ht="14.1" customHeight="1">
      <c r="B18" s="254" t="s">
        <v>78</v>
      </c>
      <c r="C18" s="970">
        <f>SUM(C9:C13)</f>
        <v>138.84764705882353</v>
      </c>
      <c r="D18" s="477"/>
      <c r="E18" s="970">
        <f>SUM(E9:E13)</f>
        <v>17.932352941176472</v>
      </c>
      <c r="F18" s="477"/>
      <c r="G18" s="443">
        <f>SUM(G9:G13)</f>
        <v>52.260000000000005</v>
      </c>
      <c r="H18" s="443">
        <f>SUM(H9:H13)</f>
        <v>34.839999999999996</v>
      </c>
      <c r="I18" s="443">
        <f>SUM(I9:I13)</f>
        <v>34.839999999999996</v>
      </c>
      <c r="J18" s="477"/>
      <c r="K18" s="449">
        <f>SUM(K9:K13)</f>
        <v>52.260000000000005</v>
      </c>
      <c r="L18" s="459">
        <f>SUM(L9:L13)</f>
        <v>17.419999999999998</v>
      </c>
      <c r="M18" s="459">
        <f>SUM(M9:M13)</f>
        <v>17.419999999999998</v>
      </c>
      <c r="N18" s="478"/>
      <c r="O18" s="462">
        <f>SUM(O9:O13)</f>
        <v>365.82000000000005</v>
      </c>
      <c r="P18" s="249"/>
      <c r="Q18" s="254" t="s">
        <v>78</v>
      </c>
      <c r="R18" s="970">
        <f>SUM(R9:R13)</f>
        <v>104.46428571428571</v>
      </c>
      <c r="S18" s="970">
        <f t="shared" ref="S18:AE18" si="3">SUM(S9:S13)</f>
        <v>17.410714285714285</v>
      </c>
      <c r="T18" s="443">
        <f t="shared" si="3"/>
        <v>87.053571428571431</v>
      </c>
      <c r="U18" s="443">
        <f t="shared" si="3"/>
        <v>52.232142857142854</v>
      </c>
      <c r="V18" s="477"/>
      <c r="W18" s="443">
        <f t="shared" si="3"/>
        <v>29.846938775510207</v>
      </c>
      <c r="X18" s="443">
        <f t="shared" si="3"/>
        <v>29.846938775510207</v>
      </c>
      <c r="Y18" s="477"/>
      <c r="Z18" s="449">
        <f t="shared" si="3"/>
        <v>52.232142857142854</v>
      </c>
      <c r="AA18" s="488">
        <f t="shared" si="3"/>
        <v>17.410714285714285</v>
      </c>
      <c r="AB18" s="488">
        <f t="shared" si="3"/>
        <v>17.410714285714285</v>
      </c>
      <c r="AC18" s="459">
        <f t="shared" si="3"/>
        <v>34.821428571428569</v>
      </c>
      <c r="AD18" s="478"/>
      <c r="AE18" s="462">
        <f t="shared" si="3"/>
        <v>442.7295918367347</v>
      </c>
    </row>
    <row r="19" spans="2:31" s="107" customFormat="1" ht="14.1" customHeight="1" thickBot="1">
      <c r="B19" s="255" t="s">
        <v>79</v>
      </c>
      <c r="C19" s="971">
        <f>SUM(C14:C16)</f>
        <v>69.503529411764703</v>
      </c>
      <c r="D19" s="479"/>
      <c r="E19" s="971">
        <f>SUM(E14:E16)</f>
        <v>8.9764705882352942</v>
      </c>
      <c r="F19" s="479"/>
      <c r="G19" s="444">
        <f>SUM(G14:G16)</f>
        <v>26.16</v>
      </c>
      <c r="H19" s="444">
        <f>SUM(H14:H16)</f>
        <v>17.440000000000001</v>
      </c>
      <c r="I19" s="444">
        <f>SUM(I14:I16)</f>
        <v>17.440000000000001</v>
      </c>
      <c r="J19" s="479"/>
      <c r="K19" s="450">
        <f>SUM(K14:K16)</f>
        <v>26.16</v>
      </c>
      <c r="L19" s="460">
        <f>SUM(L14:L16)</f>
        <v>8.7200000000000006</v>
      </c>
      <c r="M19" s="460">
        <f>SUM(M14:M16)</f>
        <v>8.7200000000000006</v>
      </c>
      <c r="N19" s="480"/>
      <c r="O19" s="463">
        <f>SUM(O14:O16)</f>
        <v>183.12</v>
      </c>
      <c r="P19" s="249"/>
      <c r="Q19" s="255" t="s">
        <v>79</v>
      </c>
      <c r="R19" s="971">
        <f>SUM(R14:R16)</f>
        <v>51.857142857142854</v>
      </c>
      <c r="S19" s="971">
        <f t="shared" ref="S19:AE19" si="4">SUM(S14:S16)</f>
        <v>8.6428571428571423</v>
      </c>
      <c r="T19" s="444">
        <f t="shared" si="4"/>
        <v>43.214285714285708</v>
      </c>
      <c r="U19" s="444">
        <f t="shared" si="4"/>
        <v>25.928571428571427</v>
      </c>
      <c r="V19" s="479"/>
      <c r="W19" s="444">
        <f t="shared" si="4"/>
        <v>14.816326530612246</v>
      </c>
      <c r="X19" s="444">
        <f t="shared" si="4"/>
        <v>14.816326530612246</v>
      </c>
      <c r="Y19" s="479"/>
      <c r="Z19" s="450">
        <f t="shared" si="4"/>
        <v>25.928571428571427</v>
      </c>
      <c r="AA19" s="490">
        <f t="shared" si="4"/>
        <v>8.6428571428571423</v>
      </c>
      <c r="AB19" s="490">
        <f t="shared" si="4"/>
        <v>8.6428571428571423</v>
      </c>
      <c r="AC19" s="460">
        <f t="shared" si="4"/>
        <v>17.285714285714285</v>
      </c>
      <c r="AD19" s="495"/>
      <c r="AE19" s="492">
        <f t="shared" si="4"/>
        <v>219.77551020408163</v>
      </c>
    </row>
    <row r="20" spans="2:31" s="107" customFormat="1" ht="14.1" customHeight="1" thickTop="1">
      <c r="B20" s="256" t="s">
        <v>80</v>
      </c>
      <c r="C20" s="972">
        <f>SUM(C17:C19)</f>
        <v>310.85294117647061</v>
      </c>
      <c r="D20" s="481"/>
      <c r="E20" s="972">
        <f>SUM(E17:E19)</f>
        <v>40.147058823529413</v>
      </c>
      <c r="F20" s="481"/>
      <c r="G20" s="445">
        <f>SUM(G17:G19)</f>
        <v>117</v>
      </c>
      <c r="H20" s="445">
        <f>SUM(H17:H19)</f>
        <v>78</v>
      </c>
      <c r="I20" s="445">
        <f>SUM(I17:I19)</f>
        <v>78</v>
      </c>
      <c r="J20" s="481"/>
      <c r="K20" s="451">
        <f>SUM(K17:K19)</f>
        <v>117</v>
      </c>
      <c r="L20" s="458">
        <f>SUM(L17:L19)</f>
        <v>39</v>
      </c>
      <c r="M20" s="458">
        <f>SUM(M17:M19)</f>
        <v>39</v>
      </c>
      <c r="N20" s="483"/>
      <c r="O20" s="464">
        <f>SUM(O17:O19)</f>
        <v>819.00000000000011</v>
      </c>
      <c r="P20" s="249"/>
      <c r="Q20" s="256" t="s">
        <v>80</v>
      </c>
      <c r="R20" s="972">
        <f>SUM(R17:R19)</f>
        <v>239.57142857142858</v>
      </c>
      <c r="S20" s="972">
        <f t="shared" ref="S20:AE20" si="5">SUM(S17:S19)</f>
        <v>39.928571428571431</v>
      </c>
      <c r="T20" s="445">
        <f t="shared" si="5"/>
        <v>199.64285714285717</v>
      </c>
      <c r="U20" s="445">
        <f t="shared" si="5"/>
        <v>119.78571428571429</v>
      </c>
      <c r="V20" s="481"/>
      <c r="W20" s="445">
        <f t="shared" si="5"/>
        <v>68.448979591836732</v>
      </c>
      <c r="X20" s="445">
        <f t="shared" si="5"/>
        <v>68.448979591836732</v>
      </c>
      <c r="Y20" s="481"/>
      <c r="Z20" s="451">
        <f t="shared" si="5"/>
        <v>119.78571428571429</v>
      </c>
      <c r="AA20" s="493">
        <f t="shared" si="5"/>
        <v>39.928571428571431</v>
      </c>
      <c r="AB20" s="493">
        <f t="shared" si="5"/>
        <v>39.928571428571431</v>
      </c>
      <c r="AC20" s="458">
        <f t="shared" si="5"/>
        <v>79.857142857142861</v>
      </c>
      <c r="AD20" s="483"/>
      <c r="AE20" s="464">
        <f t="shared" si="5"/>
        <v>1015.3265306122448</v>
      </c>
    </row>
    <row r="21" spans="2:31" ht="9.9" customHeight="1"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8"/>
      <c r="N21" s="257"/>
      <c r="O21" s="257"/>
      <c r="P21" s="257"/>
      <c r="Q21" s="257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</row>
    <row r="22" spans="2:31" s="108" customFormat="1" ht="15" customHeight="1">
      <c r="B22" s="1319" t="s">
        <v>267</v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20"/>
      <c r="P22" s="260"/>
      <c r="Q22" s="1319" t="s">
        <v>270</v>
      </c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20"/>
    </row>
    <row r="23" spans="2:31" s="107" customFormat="1" ht="14.1" customHeight="1" thickBot="1">
      <c r="B23" s="241" t="s">
        <v>63</v>
      </c>
      <c r="C23" s="973" t="s">
        <v>35</v>
      </c>
      <c r="D23" s="243"/>
      <c r="E23" s="974" t="s">
        <v>463</v>
      </c>
      <c r="F23" s="243"/>
      <c r="G23" s="243"/>
      <c r="H23" s="243"/>
      <c r="I23" s="243"/>
      <c r="J23" s="243"/>
      <c r="K23" s="244"/>
      <c r="L23" s="245"/>
      <c r="M23" s="245"/>
      <c r="N23" s="241"/>
      <c r="O23" s="246"/>
      <c r="P23" s="261"/>
      <c r="Q23" s="241" t="s">
        <v>63</v>
      </c>
      <c r="R23" s="973" t="s">
        <v>35</v>
      </c>
      <c r="S23" s="974" t="s">
        <v>463</v>
      </c>
      <c r="T23" s="243"/>
      <c r="U23" s="243"/>
      <c r="V23" s="243"/>
      <c r="W23" s="243"/>
      <c r="X23" s="243"/>
      <c r="Y23" s="243"/>
      <c r="Z23" s="244"/>
      <c r="AA23" s="245"/>
      <c r="AB23" s="245"/>
      <c r="AC23" s="245"/>
      <c r="AD23" s="241"/>
      <c r="AE23" s="376"/>
    </row>
    <row r="24" spans="2:31" s="107" customFormat="1" ht="14.1" customHeight="1" thickTop="1">
      <c r="B24" s="248" t="s">
        <v>116</v>
      </c>
      <c r="C24" s="967">
        <f>月別予定数!N7*280/910</f>
        <v>29.692307692307693</v>
      </c>
      <c r="D24" s="452"/>
      <c r="E24" s="968">
        <f>月別予定数!N7*35/910</f>
        <v>3.7115384615384617</v>
      </c>
      <c r="F24" s="452"/>
      <c r="G24" s="446">
        <f>月別予定数!N7*105/910</f>
        <v>11.134615384615385</v>
      </c>
      <c r="H24" s="441">
        <f>月別予定数!N7*70/910</f>
        <v>7.4230769230769234</v>
      </c>
      <c r="I24" s="441">
        <f>月別予定数!N7*70/910</f>
        <v>7.4230769230769234</v>
      </c>
      <c r="J24" s="452"/>
      <c r="K24" s="447">
        <f>月別予定数!N7*105/910</f>
        <v>11.134615384615385</v>
      </c>
      <c r="L24" s="453">
        <f>月別予定数!N7*35/910</f>
        <v>3.7115384615384617</v>
      </c>
      <c r="M24" s="453">
        <f>月別予定数!N7*35/910</f>
        <v>3.7115384615384617</v>
      </c>
      <c r="N24" s="465"/>
      <c r="O24" s="440">
        <f>SUM(C24:N24)</f>
        <v>77.942307692307708</v>
      </c>
      <c r="P24" s="371"/>
      <c r="Q24" s="248" t="s">
        <v>116</v>
      </c>
      <c r="R24" s="967">
        <f>月別予定数!Q7*140/980</f>
        <v>13.785714285714286</v>
      </c>
      <c r="S24" s="968">
        <f>月別予定数!Q7*35/980</f>
        <v>3.4464285714285716</v>
      </c>
      <c r="T24" s="441">
        <f>月別予定数!Q7*175/980</f>
        <v>17.232142857142858</v>
      </c>
      <c r="U24" s="441">
        <f>月別予定数!Q7*105/980</f>
        <v>10.339285714285714</v>
      </c>
      <c r="V24" s="484"/>
      <c r="W24" s="441">
        <f>月別予定数!Q7*50/980</f>
        <v>4.9234693877551017</v>
      </c>
      <c r="X24" s="441">
        <f>月別予定数!Q7*50/980</f>
        <v>4.9234693877551017</v>
      </c>
      <c r="Y24" s="441">
        <f>月別予定数!Q7*60/980</f>
        <v>5.908163265306122</v>
      </c>
      <c r="Z24" s="447">
        <f>月別予定数!Q7*90/980</f>
        <v>8.862244897959183</v>
      </c>
      <c r="AA24" s="453">
        <f>月別予定数!Q7*35/980</f>
        <v>3.4464285714285716</v>
      </c>
      <c r="AB24" s="453">
        <f>月別予定数!Q7*35/980</f>
        <v>3.4464285714285716</v>
      </c>
      <c r="AC24" s="453">
        <f>月別予定数!Q7*70/980</f>
        <v>6.8928571428571432</v>
      </c>
      <c r="AD24" s="485">
        <f>月別予定数!Q7*35/980</f>
        <v>3.4464285714285716</v>
      </c>
      <c r="AE24" s="472">
        <f t="shared" ref="AE24:AE35" si="6">SUM(R24:AD24)</f>
        <v>86.65306122448979</v>
      </c>
    </row>
    <row r="25" spans="2:31" s="107" customFormat="1" ht="14.1" customHeight="1">
      <c r="B25" s="250" t="s">
        <v>117</v>
      </c>
      <c r="C25" s="967">
        <f>月別予定数!N8*280/910</f>
        <v>27.846153846153847</v>
      </c>
      <c r="D25" s="454"/>
      <c r="E25" s="968">
        <f>月別予定数!N8*35/910</f>
        <v>3.4807692307692308</v>
      </c>
      <c r="F25" s="454"/>
      <c r="G25" s="446">
        <f>月別予定数!N8*105/910</f>
        <v>10.442307692307692</v>
      </c>
      <c r="H25" s="441">
        <f>月別予定数!N8*70/910</f>
        <v>6.9615384615384617</v>
      </c>
      <c r="I25" s="441">
        <f>月別予定数!N8*70/910</f>
        <v>6.9615384615384617</v>
      </c>
      <c r="J25" s="454"/>
      <c r="K25" s="447">
        <f>月別予定数!N8*105/910</f>
        <v>10.442307692307692</v>
      </c>
      <c r="L25" s="453">
        <f>月別予定数!N8*35/910</f>
        <v>3.4807692307692308</v>
      </c>
      <c r="M25" s="453">
        <f>月別予定数!N8*35/910</f>
        <v>3.4807692307692308</v>
      </c>
      <c r="N25" s="466"/>
      <c r="O25" s="440">
        <f t="shared" ref="O25:O35" si="7">SUM(C25:N25)</f>
        <v>73.096153846153825</v>
      </c>
      <c r="P25" s="371"/>
      <c r="Q25" s="250" t="s">
        <v>117</v>
      </c>
      <c r="R25" s="967">
        <f>月別予定数!Q8*140/980</f>
        <v>14.785714285714286</v>
      </c>
      <c r="S25" s="968">
        <f>月別予定数!Q8*35/980</f>
        <v>3.6964285714285716</v>
      </c>
      <c r="T25" s="441">
        <f>月別予定数!Q8*175/980</f>
        <v>18.482142857142858</v>
      </c>
      <c r="U25" s="441">
        <f>月別予定数!Q8*105/980</f>
        <v>11.089285714285714</v>
      </c>
      <c r="V25" s="456"/>
      <c r="W25" s="441">
        <f>月別予定数!Q8*50/980</f>
        <v>5.2806122448979593</v>
      </c>
      <c r="X25" s="441">
        <f>月別予定数!Q8*50/980</f>
        <v>5.2806122448979593</v>
      </c>
      <c r="Y25" s="441">
        <f>月別予定数!Q8*60/980</f>
        <v>6.3367346938775508</v>
      </c>
      <c r="Z25" s="447">
        <f>月別予定数!Q8*90/980</f>
        <v>9.5051020408163271</v>
      </c>
      <c r="AA25" s="453">
        <f>月別予定数!Q8*35/980</f>
        <v>3.6964285714285716</v>
      </c>
      <c r="AB25" s="453">
        <f>月別予定数!Q8*35/980</f>
        <v>3.6964285714285716</v>
      </c>
      <c r="AC25" s="453">
        <f>月別予定数!Q8*70/980</f>
        <v>7.3928571428571432</v>
      </c>
      <c r="AD25" s="485">
        <f>月別予定数!Q8*35/980</f>
        <v>3.6964285714285716</v>
      </c>
      <c r="AE25" s="472">
        <f t="shared" si="6"/>
        <v>92.938775510204067</v>
      </c>
    </row>
    <row r="26" spans="2:31" s="107" customFormat="1" ht="14.1" customHeight="1">
      <c r="B26" s="250" t="s">
        <v>118</v>
      </c>
      <c r="C26" s="967">
        <f>月別予定数!N9*280/910</f>
        <v>30.46153846153846</v>
      </c>
      <c r="D26" s="454"/>
      <c r="E26" s="968">
        <f>月別予定数!N9*35/910</f>
        <v>3.8076923076923075</v>
      </c>
      <c r="F26" s="454"/>
      <c r="G26" s="446">
        <f>月別予定数!N9*105/910</f>
        <v>11.423076923076923</v>
      </c>
      <c r="H26" s="441">
        <f>月別予定数!N9*70/910</f>
        <v>7.615384615384615</v>
      </c>
      <c r="I26" s="441">
        <f>月別予定数!N9*70/910</f>
        <v>7.615384615384615</v>
      </c>
      <c r="J26" s="454"/>
      <c r="K26" s="447">
        <f>月別予定数!N9*105/910</f>
        <v>11.423076923076923</v>
      </c>
      <c r="L26" s="453">
        <f>月別予定数!N9*35/910</f>
        <v>3.8076923076923075</v>
      </c>
      <c r="M26" s="453">
        <f>月別予定数!N9*35/910</f>
        <v>3.8076923076923075</v>
      </c>
      <c r="N26" s="466"/>
      <c r="O26" s="440">
        <f t="shared" si="7"/>
        <v>79.961538461538453</v>
      </c>
      <c r="P26" s="371"/>
      <c r="Q26" s="250" t="s">
        <v>118</v>
      </c>
      <c r="R26" s="967">
        <f>月別予定数!Q9*140/980</f>
        <v>15.714285714285714</v>
      </c>
      <c r="S26" s="968">
        <f>月別予定数!Q9*35/980</f>
        <v>3.9285714285714284</v>
      </c>
      <c r="T26" s="441">
        <f>月別予定数!Q9*175/980</f>
        <v>19.642857142857142</v>
      </c>
      <c r="U26" s="441">
        <f>月別予定数!Q9*105/980</f>
        <v>11.785714285714286</v>
      </c>
      <c r="V26" s="456"/>
      <c r="W26" s="441">
        <f>月別予定数!Q9*50/980</f>
        <v>5.6122448979591839</v>
      </c>
      <c r="X26" s="441">
        <f>月別予定数!Q9*50/980</f>
        <v>5.6122448979591839</v>
      </c>
      <c r="Y26" s="441">
        <f>月別予定数!Q9*60/980</f>
        <v>6.7346938775510203</v>
      </c>
      <c r="Z26" s="447">
        <f>月別予定数!Q9*90/980</f>
        <v>10.102040816326531</v>
      </c>
      <c r="AA26" s="453">
        <f>月別予定数!Q9*35/980</f>
        <v>3.9285714285714284</v>
      </c>
      <c r="AB26" s="453">
        <f>月別予定数!Q9*35/980</f>
        <v>3.9285714285714284</v>
      </c>
      <c r="AC26" s="453">
        <f>月別予定数!Q9*70/980</f>
        <v>7.8571428571428568</v>
      </c>
      <c r="AD26" s="485">
        <f>月別予定数!Q9*35/980</f>
        <v>3.9285714285714284</v>
      </c>
      <c r="AE26" s="472">
        <f t="shared" si="6"/>
        <v>98.775510204081655</v>
      </c>
    </row>
    <row r="27" spans="2:31" s="107" customFormat="1" ht="14.1" customHeight="1">
      <c r="B27" s="251" t="s">
        <v>119</v>
      </c>
      <c r="C27" s="967">
        <f>月別予定数!N10*280/910</f>
        <v>22.307692307692307</v>
      </c>
      <c r="D27" s="455"/>
      <c r="E27" s="968">
        <f>月別予定数!N10*35/910</f>
        <v>2.7884615384615383</v>
      </c>
      <c r="F27" s="455"/>
      <c r="G27" s="712">
        <f>月別予定数!N10*105/910</f>
        <v>8.365384615384615</v>
      </c>
      <c r="H27" s="711">
        <f>月別予定数!N10*70/910</f>
        <v>5.5769230769230766</v>
      </c>
      <c r="I27" s="711">
        <f>月別予定数!N10*70/910</f>
        <v>5.5769230769230766</v>
      </c>
      <c r="J27" s="455"/>
      <c r="K27" s="713">
        <f>月別予定数!N10*105/910</f>
        <v>8.365384615384615</v>
      </c>
      <c r="L27" s="714">
        <f>月別予定数!N10*35/910</f>
        <v>2.7884615384615383</v>
      </c>
      <c r="M27" s="714">
        <f>月別予定数!N10*35/910</f>
        <v>2.7884615384615383</v>
      </c>
      <c r="N27" s="467"/>
      <c r="O27" s="468">
        <f t="shared" si="7"/>
        <v>58.557692307692307</v>
      </c>
      <c r="P27" s="371"/>
      <c r="Q27" s="251" t="s">
        <v>119</v>
      </c>
      <c r="R27" s="967">
        <f>月別予定数!Q10*140/980</f>
        <v>10.357142857142858</v>
      </c>
      <c r="S27" s="968">
        <f>月別予定数!Q10*35/980</f>
        <v>2.5892857142857144</v>
      </c>
      <c r="T27" s="711">
        <f>月別予定数!Q10*175/980</f>
        <v>12.946428571428571</v>
      </c>
      <c r="U27" s="711">
        <f>月別予定数!Q10*105/980</f>
        <v>7.7678571428571432</v>
      </c>
      <c r="V27" s="455"/>
      <c r="W27" s="711">
        <f>月別予定数!Q10*50/980</f>
        <v>3.6989795918367347</v>
      </c>
      <c r="X27" s="711">
        <f>月別予定数!Q10*50/980</f>
        <v>3.6989795918367347</v>
      </c>
      <c r="Y27" s="711">
        <f>月別予定数!Q10*60/980</f>
        <v>4.4387755102040813</v>
      </c>
      <c r="Z27" s="713">
        <f>月別予定数!Q10*90/980</f>
        <v>6.658163265306122</v>
      </c>
      <c r="AA27" s="714">
        <f>月別予定数!Q10*35/980</f>
        <v>2.5892857142857144</v>
      </c>
      <c r="AB27" s="714">
        <f>月別予定数!Q10*35/980</f>
        <v>2.5892857142857144</v>
      </c>
      <c r="AC27" s="714">
        <f>月別予定数!Q10*70/980</f>
        <v>5.1785714285714288</v>
      </c>
      <c r="AD27" s="722">
        <f>月別予定数!Q10*35/980</f>
        <v>2.5892857142857144</v>
      </c>
      <c r="AE27" s="471">
        <f t="shared" si="6"/>
        <v>65.102040816326536</v>
      </c>
    </row>
    <row r="28" spans="2:31" s="107" customFormat="1" ht="14.1" customHeight="1">
      <c r="B28" s="248" t="s">
        <v>120</v>
      </c>
      <c r="C28" s="967">
        <f>月別予定数!N11*280/910</f>
        <v>15.538461538461538</v>
      </c>
      <c r="D28" s="456"/>
      <c r="E28" s="968">
        <f>月別予定数!N11*35/910</f>
        <v>1.9423076923076923</v>
      </c>
      <c r="F28" s="456"/>
      <c r="G28" s="446">
        <f>月別予定数!N11*105/910</f>
        <v>5.8269230769230766</v>
      </c>
      <c r="H28" s="441">
        <f>月別予定数!N11*70/910</f>
        <v>3.8846153846153846</v>
      </c>
      <c r="I28" s="441">
        <f>月別予定数!N11*70/910</f>
        <v>3.8846153846153846</v>
      </c>
      <c r="J28" s="456"/>
      <c r="K28" s="447">
        <f>月別予定数!N11*105/910</f>
        <v>5.8269230769230766</v>
      </c>
      <c r="L28" s="453">
        <f>月別予定数!N11*35/910</f>
        <v>1.9423076923076923</v>
      </c>
      <c r="M28" s="453">
        <f>月別予定数!N11*35/910</f>
        <v>1.9423076923076923</v>
      </c>
      <c r="N28" s="469"/>
      <c r="O28" s="440">
        <f t="shared" si="7"/>
        <v>40.788461538461533</v>
      </c>
      <c r="P28" s="371"/>
      <c r="Q28" s="248" t="s">
        <v>120</v>
      </c>
      <c r="R28" s="967">
        <f>月別予定数!Q11*140/980</f>
        <v>7.9285714285714288</v>
      </c>
      <c r="S28" s="968">
        <f>月別予定数!Q11*35/980</f>
        <v>1.9821428571428572</v>
      </c>
      <c r="T28" s="441">
        <f>月別予定数!Q11*175/980</f>
        <v>9.9107142857142865</v>
      </c>
      <c r="U28" s="441">
        <f>月別予定数!Q11*105/980</f>
        <v>5.9464285714285712</v>
      </c>
      <c r="V28" s="456"/>
      <c r="W28" s="441">
        <f>月別予定数!Q11*50/980</f>
        <v>2.8316326530612246</v>
      </c>
      <c r="X28" s="441">
        <f>月別予定数!Q11*50/980</f>
        <v>2.8316326530612246</v>
      </c>
      <c r="Y28" s="441">
        <f>月別予定数!Q11*60/980</f>
        <v>3.3979591836734695</v>
      </c>
      <c r="Z28" s="447">
        <f>月別予定数!Q11*90/980</f>
        <v>5.0969387755102042</v>
      </c>
      <c r="AA28" s="453">
        <f>月別予定数!Q11*35/980</f>
        <v>1.9821428571428572</v>
      </c>
      <c r="AB28" s="453">
        <f>月別予定数!Q11*35/980</f>
        <v>1.9821428571428572</v>
      </c>
      <c r="AC28" s="453">
        <f>月別予定数!Q11*70/980</f>
        <v>3.9642857142857144</v>
      </c>
      <c r="AD28" s="485">
        <f>月別予定数!Q11*35/980</f>
        <v>1.9821428571428572</v>
      </c>
      <c r="AE28" s="472">
        <f t="shared" si="6"/>
        <v>49.836734693877546</v>
      </c>
    </row>
    <row r="29" spans="2:31" s="107" customFormat="1" ht="14.1" customHeight="1">
      <c r="B29" s="250" t="s">
        <v>121</v>
      </c>
      <c r="C29" s="967">
        <f>月別予定数!N12*280/910</f>
        <v>29.384615384615383</v>
      </c>
      <c r="D29" s="454"/>
      <c r="E29" s="968">
        <f>月別予定数!N12*35/910</f>
        <v>3.6730769230769229</v>
      </c>
      <c r="F29" s="454"/>
      <c r="G29" s="446">
        <f>月別予定数!N12*105/910</f>
        <v>11.01923076923077</v>
      </c>
      <c r="H29" s="441">
        <f>月別予定数!N12*70/910</f>
        <v>7.3461538461538458</v>
      </c>
      <c r="I29" s="441">
        <f>月別予定数!N12*70/910</f>
        <v>7.3461538461538458</v>
      </c>
      <c r="J29" s="454"/>
      <c r="K29" s="447">
        <f>月別予定数!N12*105/910</f>
        <v>11.01923076923077</v>
      </c>
      <c r="L29" s="453">
        <f>月別予定数!N12*35/910</f>
        <v>3.6730769230769229</v>
      </c>
      <c r="M29" s="453">
        <f>月別予定数!N12*35/910</f>
        <v>3.6730769230769229</v>
      </c>
      <c r="N29" s="466"/>
      <c r="O29" s="440">
        <f t="shared" si="7"/>
        <v>77.134615384615387</v>
      </c>
      <c r="P29" s="371"/>
      <c r="Q29" s="250" t="s">
        <v>121</v>
      </c>
      <c r="R29" s="967">
        <f>月別予定数!Q12*140/980</f>
        <v>14.642857142857142</v>
      </c>
      <c r="S29" s="968">
        <f>月別予定数!Q12*35/980</f>
        <v>3.6607142857142856</v>
      </c>
      <c r="T29" s="441">
        <f>月別予定数!Q12*175/980</f>
        <v>18.303571428571427</v>
      </c>
      <c r="U29" s="441">
        <f>月別予定数!Q12*105/980</f>
        <v>10.982142857142858</v>
      </c>
      <c r="V29" s="456"/>
      <c r="W29" s="441">
        <f>月別予定数!Q12*50/980</f>
        <v>5.2295918367346941</v>
      </c>
      <c r="X29" s="441">
        <f>月別予定数!Q12*50/980</f>
        <v>5.2295918367346941</v>
      </c>
      <c r="Y29" s="441">
        <f>月別予定数!Q12*60/980</f>
        <v>6.2755102040816331</v>
      </c>
      <c r="Z29" s="447">
        <f>月別予定数!Q12*90/980</f>
        <v>9.4132653061224492</v>
      </c>
      <c r="AA29" s="453">
        <f>月別予定数!Q12*35/980</f>
        <v>3.6607142857142856</v>
      </c>
      <c r="AB29" s="453">
        <f>月別予定数!Q12*35/980</f>
        <v>3.6607142857142856</v>
      </c>
      <c r="AC29" s="453">
        <f>月別予定数!Q12*70/980</f>
        <v>7.3214285714285712</v>
      </c>
      <c r="AD29" s="485">
        <f>月別予定数!Q12*35/980</f>
        <v>3.6607142857142856</v>
      </c>
      <c r="AE29" s="472">
        <f t="shared" si="6"/>
        <v>92.040816326530617</v>
      </c>
    </row>
    <row r="30" spans="2:31" s="107" customFormat="1" ht="14.1" customHeight="1">
      <c r="B30" s="250" t="s">
        <v>122</v>
      </c>
      <c r="C30" s="967">
        <f>月別予定数!N13*280/910</f>
        <v>31.384615384615383</v>
      </c>
      <c r="D30" s="454"/>
      <c r="E30" s="968">
        <f>月別予定数!N13*35/910</f>
        <v>3.9230769230769229</v>
      </c>
      <c r="F30" s="454"/>
      <c r="G30" s="446">
        <f>月別予定数!N13*105/910</f>
        <v>11.76923076923077</v>
      </c>
      <c r="H30" s="441">
        <f>月別予定数!N13*70/910</f>
        <v>7.8461538461538458</v>
      </c>
      <c r="I30" s="441">
        <f>月別予定数!N13*70/910</f>
        <v>7.8461538461538458</v>
      </c>
      <c r="J30" s="454"/>
      <c r="K30" s="447">
        <f>月別予定数!N13*105/910</f>
        <v>11.76923076923077</v>
      </c>
      <c r="L30" s="453">
        <f>月別予定数!N13*35/910</f>
        <v>3.9230769230769229</v>
      </c>
      <c r="M30" s="453">
        <f>月別予定数!N13*35/910</f>
        <v>3.9230769230769229</v>
      </c>
      <c r="N30" s="466"/>
      <c r="O30" s="440">
        <f t="shared" si="7"/>
        <v>82.384615384615387</v>
      </c>
      <c r="P30" s="371"/>
      <c r="Q30" s="250" t="s">
        <v>122</v>
      </c>
      <c r="R30" s="967">
        <f>月別予定数!Q13*140/980</f>
        <v>16.714285714285715</v>
      </c>
      <c r="S30" s="968">
        <f>月別予定数!Q13*35/980</f>
        <v>4.1785714285714288</v>
      </c>
      <c r="T30" s="441">
        <f>月別予定数!Q13*175/980</f>
        <v>20.892857142857142</v>
      </c>
      <c r="U30" s="441">
        <f>月別予定数!Q13*105/980</f>
        <v>12.535714285714286</v>
      </c>
      <c r="V30" s="456"/>
      <c r="W30" s="441">
        <f>月別予定数!Q13*50/980</f>
        <v>5.9693877551020407</v>
      </c>
      <c r="X30" s="441">
        <f>月別予定数!Q13*50/980</f>
        <v>5.9693877551020407</v>
      </c>
      <c r="Y30" s="441">
        <f>月別予定数!Q13*60/980</f>
        <v>7.1632653061224492</v>
      </c>
      <c r="Z30" s="447">
        <f>月別予定数!Q13*90/980</f>
        <v>10.744897959183673</v>
      </c>
      <c r="AA30" s="453">
        <f>月別予定数!Q13*35/980</f>
        <v>4.1785714285714288</v>
      </c>
      <c r="AB30" s="453">
        <f>月別予定数!Q13*35/980</f>
        <v>4.1785714285714288</v>
      </c>
      <c r="AC30" s="453">
        <f>月別予定数!Q13*70/980</f>
        <v>8.3571428571428577</v>
      </c>
      <c r="AD30" s="485">
        <f>月別予定数!Q13*35/980</f>
        <v>4.1785714285714288</v>
      </c>
      <c r="AE30" s="472">
        <f t="shared" si="6"/>
        <v>105.06122448979593</v>
      </c>
    </row>
    <row r="31" spans="2:31" s="107" customFormat="1" ht="14.1" customHeight="1">
      <c r="B31" s="250" t="s">
        <v>123</v>
      </c>
      <c r="C31" s="967">
        <f>月別予定数!N14*280/910</f>
        <v>28.923076923076923</v>
      </c>
      <c r="D31" s="454"/>
      <c r="E31" s="968">
        <f>月別予定数!N14*35/910</f>
        <v>3.6153846153846154</v>
      </c>
      <c r="F31" s="454"/>
      <c r="G31" s="446">
        <f>月別予定数!N14*105/910</f>
        <v>10.846153846153847</v>
      </c>
      <c r="H31" s="441">
        <f>月別予定数!N14*70/910</f>
        <v>7.2307692307692308</v>
      </c>
      <c r="I31" s="441">
        <f>月別予定数!N14*70/910</f>
        <v>7.2307692307692308</v>
      </c>
      <c r="J31" s="454"/>
      <c r="K31" s="447">
        <f>月別予定数!N14*105/910</f>
        <v>10.846153846153847</v>
      </c>
      <c r="L31" s="453">
        <f>月別予定数!N14*35/910</f>
        <v>3.6153846153846154</v>
      </c>
      <c r="M31" s="453">
        <f>月別予定数!N14*35/910</f>
        <v>3.6153846153846154</v>
      </c>
      <c r="N31" s="466"/>
      <c r="O31" s="470">
        <f t="shared" si="7"/>
        <v>75.923076923076934</v>
      </c>
      <c r="P31" s="371"/>
      <c r="Q31" s="250" t="s">
        <v>123</v>
      </c>
      <c r="R31" s="967">
        <f>月別予定数!Q14*140/980</f>
        <v>15</v>
      </c>
      <c r="S31" s="968">
        <f>月別予定数!Q14*35/980</f>
        <v>3.75</v>
      </c>
      <c r="T31" s="441">
        <f>月別予定数!Q14*175/980</f>
        <v>18.75</v>
      </c>
      <c r="U31" s="441">
        <f>月別予定数!Q14*105/980</f>
        <v>11.25</v>
      </c>
      <c r="V31" s="456"/>
      <c r="W31" s="441">
        <f>月別予定数!Q14*50/980</f>
        <v>5.3571428571428568</v>
      </c>
      <c r="X31" s="441">
        <f>月別予定数!Q14*50/980</f>
        <v>5.3571428571428568</v>
      </c>
      <c r="Y31" s="441">
        <f>月別予定数!Q14*60/980</f>
        <v>6.4285714285714288</v>
      </c>
      <c r="Z31" s="447">
        <f>月別予定数!Q14*90/980</f>
        <v>9.6428571428571423</v>
      </c>
      <c r="AA31" s="453">
        <f>月別予定数!Q14*35/980</f>
        <v>3.75</v>
      </c>
      <c r="AB31" s="453">
        <f>月別予定数!Q14*35/980</f>
        <v>3.75</v>
      </c>
      <c r="AC31" s="453">
        <f>月別予定数!Q14*70/980</f>
        <v>7.5</v>
      </c>
      <c r="AD31" s="485">
        <f>月別予定数!Q14*35/980</f>
        <v>3.75</v>
      </c>
      <c r="AE31" s="470">
        <f t="shared" si="6"/>
        <v>94.285714285714278</v>
      </c>
    </row>
    <row r="32" spans="2:31" s="107" customFormat="1" ht="14.1" customHeight="1">
      <c r="B32" s="251" t="s">
        <v>124</v>
      </c>
      <c r="C32" s="967">
        <f>月別予定数!N15*280/910</f>
        <v>29.076923076923077</v>
      </c>
      <c r="D32" s="455"/>
      <c r="E32" s="968">
        <f>月別予定数!N15*35/910</f>
        <v>3.6346153846153846</v>
      </c>
      <c r="F32" s="455"/>
      <c r="G32" s="712">
        <f>月別予定数!N15*105/910</f>
        <v>10.903846153846153</v>
      </c>
      <c r="H32" s="711">
        <f>月別予定数!N15*70/910</f>
        <v>7.2692307692307692</v>
      </c>
      <c r="I32" s="711">
        <f>月別予定数!N15*70/910</f>
        <v>7.2692307692307692</v>
      </c>
      <c r="J32" s="455"/>
      <c r="K32" s="713">
        <f>月別予定数!N15*105/910</f>
        <v>10.903846153846153</v>
      </c>
      <c r="L32" s="714">
        <f>月別予定数!N15*35/910</f>
        <v>3.6346153846153846</v>
      </c>
      <c r="M32" s="714">
        <f>月別予定数!N15*35/910</f>
        <v>3.6346153846153846</v>
      </c>
      <c r="N32" s="467"/>
      <c r="O32" s="471">
        <f t="shared" si="7"/>
        <v>76.326923076923066</v>
      </c>
      <c r="P32" s="371"/>
      <c r="Q32" s="251" t="s">
        <v>124</v>
      </c>
      <c r="R32" s="967">
        <f>月別予定数!Q15*140/980</f>
        <v>15.214285714285714</v>
      </c>
      <c r="S32" s="968">
        <f>月別予定数!Q15*35/980</f>
        <v>3.8035714285714284</v>
      </c>
      <c r="T32" s="711">
        <f>月別予定数!Q15*175/980</f>
        <v>19.017857142857142</v>
      </c>
      <c r="U32" s="711">
        <f>月別予定数!Q15*105/980</f>
        <v>11.410714285714286</v>
      </c>
      <c r="V32" s="455"/>
      <c r="W32" s="711">
        <f>月別予定数!Q15*50/980</f>
        <v>5.4336734693877551</v>
      </c>
      <c r="X32" s="711">
        <f>月別予定数!Q15*50/980</f>
        <v>5.4336734693877551</v>
      </c>
      <c r="Y32" s="711">
        <f>月別予定数!Q15*60/980</f>
        <v>6.5204081632653059</v>
      </c>
      <c r="Z32" s="713">
        <f>月別予定数!Q15*90/980</f>
        <v>9.7806122448979593</v>
      </c>
      <c r="AA32" s="714">
        <f>月別予定数!Q15*35/980</f>
        <v>3.8035714285714284</v>
      </c>
      <c r="AB32" s="714">
        <f>月別予定数!Q15*35/980</f>
        <v>3.8035714285714284</v>
      </c>
      <c r="AC32" s="714">
        <f>月別予定数!Q15*70/980</f>
        <v>7.6071428571428568</v>
      </c>
      <c r="AD32" s="722">
        <f>月別予定数!Q15*35/980</f>
        <v>3.8035714285714284</v>
      </c>
      <c r="AE32" s="471">
        <f t="shared" si="6"/>
        <v>95.632653061224502</v>
      </c>
    </row>
    <row r="33" spans="2:31" s="107" customFormat="1" ht="14.1" customHeight="1">
      <c r="B33" s="248" t="s">
        <v>125</v>
      </c>
      <c r="C33" s="967">
        <f>月別予定数!N16*280/910</f>
        <v>13.384615384615385</v>
      </c>
      <c r="D33" s="456"/>
      <c r="E33" s="968">
        <f>月別予定数!N16*35/910</f>
        <v>1.6730769230769231</v>
      </c>
      <c r="F33" s="456"/>
      <c r="G33" s="446">
        <f>月別予定数!N16*105/910</f>
        <v>5.0192307692307692</v>
      </c>
      <c r="H33" s="441">
        <f>月別予定数!N16*70/910</f>
        <v>3.3461538461538463</v>
      </c>
      <c r="I33" s="441">
        <f>月別予定数!N16*70/910</f>
        <v>3.3461538461538463</v>
      </c>
      <c r="J33" s="456"/>
      <c r="K33" s="447">
        <f>月別予定数!N16*105/910</f>
        <v>5.0192307692307692</v>
      </c>
      <c r="L33" s="453">
        <f>月別予定数!N16*35/910</f>
        <v>1.6730769230769231</v>
      </c>
      <c r="M33" s="453">
        <f>月別予定数!N16*35/910</f>
        <v>1.6730769230769231</v>
      </c>
      <c r="N33" s="469"/>
      <c r="O33" s="472">
        <f t="shared" si="7"/>
        <v>35.13461538461538</v>
      </c>
      <c r="P33" s="371"/>
      <c r="Q33" s="248" t="s">
        <v>125</v>
      </c>
      <c r="R33" s="967">
        <f>月別予定数!Q16*140/980</f>
        <v>6.6428571428571432</v>
      </c>
      <c r="S33" s="968">
        <f>月別予定数!Q16*35/980</f>
        <v>1.6607142857142858</v>
      </c>
      <c r="T33" s="441">
        <f>月別予定数!Q16*175/980</f>
        <v>8.3035714285714288</v>
      </c>
      <c r="U33" s="441">
        <f>月別予定数!Q16*105/980</f>
        <v>4.9821428571428568</v>
      </c>
      <c r="V33" s="456"/>
      <c r="W33" s="441">
        <f>月別予定数!Q16*50/980</f>
        <v>2.3724489795918369</v>
      </c>
      <c r="X33" s="441">
        <f>月別予定数!Q16*50/980</f>
        <v>2.3724489795918369</v>
      </c>
      <c r="Y33" s="441">
        <f>月別予定数!Q16*60/980</f>
        <v>2.8469387755102042</v>
      </c>
      <c r="Z33" s="447">
        <f>月別予定数!Q16*90/980</f>
        <v>4.2704081632653059</v>
      </c>
      <c r="AA33" s="453">
        <f>月別予定数!Q16*35/980</f>
        <v>1.6607142857142858</v>
      </c>
      <c r="AB33" s="453">
        <f>月別予定数!Q16*35/980</f>
        <v>1.6607142857142858</v>
      </c>
      <c r="AC33" s="453">
        <f>月別予定数!Q16*70/980</f>
        <v>3.3214285714285716</v>
      </c>
      <c r="AD33" s="485">
        <f>月別予定数!Q16*35/980</f>
        <v>1.6607142857142858</v>
      </c>
      <c r="AE33" s="472">
        <f t="shared" si="6"/>
        <v>41.755102040816325</v>
      </c>
    </row>
    <row r="34" spans="2:31" s="107" customFormat="1" ht="14.1" customHeight="1">
      <c r="B34" s="250" t="s">
        <v>126</v>
      </c>
      <c r="C34" s="967">
        <f>月別予定数!N17*280/910</f>
        <v>28.46153846153846</v>
      </c>
      <c r="D34" s="454"/>
      <c r="E34" s="968">
        <f>月別予定数!N17*35/910</f>
        <v>3.5576923076923075</v>
      </c>
      <c r="F34" s="454"/>
      <c r="G34" s="446">
        <f>月別予定数!N17*105/910</f>
        <v>10.673076923076923</v>
      </c>
      <c r="H34" s="441">
        <f>月別予定数!N17*70/910</f>
        <v>7.115384615384615</v>
      </c>
      <c r="I34" s="441">
        <f>月別予定数!N17*70/910</f>
        <v>7.115384615384615</v>
      </c>
      <c r="J34" s="454"/>
      <c r="K34" s="447">
        <f>月別予定数!N17*105/910</f>
        <v>10.673076923076923</v>
      </c>
      <c r="L34" s="453">
        <f>月別予定数!N17*35/910</f>
        <v>3.5576923076923075</v>
      </c>
      <c r="M34" s="453">
        <f>月別予定数!N17*35/910</f>
        <v>3.5576923076923075</v>
      </c>
      <c r="N34" s="466"/>
      <c r="O34" s="472">
        <f t="shared" si="7"/>
        <v>74.711538461538453</v>
      </c>
      <c r="P34" s="371"/>
      <c r="Q34" s="250" t="s">
        <v>126</v>
      </c>
      <c r="R34" s="967">
        <f>月別予定数!Q17*140/980</f>
        <v>14.785714285714286</v>
      </c>
      <c r="S34" s="968">
        <f>月別予定数!Q17*35/980</f>
        <v>3.6964285714285716</v>
      </c>
      <c r="T34" s="441">
        <f>月別予定数!Q17*175/980</f>
        <v>18.482142857142858</v>
      </c>
      <c r="U34" s="441">
        <f>月別予定数!Q17*105/980</f>
        <v>11.089285714285714</v>
      </c>
      <c r="V34" s="456"/>
      <c r="W34" s="441">
        <f>月別予定数!Q17*50/980</f>
        <v>5.2806122448979593</v>
      </c>
      <c r="X34" s="441">
        <f>月別予定数!Q17*50/980</f>
        <v>5.2806122448979593</v>
      </c>
      <c r="Y34" s="441">
        <f>月別予定数!Q17*60/980</f>
        <v>6.3367346938775508</v>
      </c>
      <c r="Z34" s="447">
        <f>月別予定数!Q17*90/980</f>
        <v>9.5051020408163271</v>
      </c>
      <c r="AA34" s="453">
        <f>月別予定数!Q17*35/980</f>
        <v>3.6964285714285716</v>
      </c>
      <c r="AB34" s="453">
        <f>月別予定数!Q17*35/980</f>
        <v>3.6964285714285716</v>
      </c>
      <c r="AC34" s="453">
        <f>月別予定数!Q17*70/980</f>
        <v>7.3928571428571432</v>
      </c>
      <c r="AD34" s="485">
        <f>月別予定数!Q17*35/980</f>
        <v>3.6964285714285716</v>
      </c>
      <c r="AE34" s="472">
        <f t="shared" si="6"/>
        <v>92.938775510204067</v>
      </c>
    </row>
    <row r="35" spans="2:31" s="107" customFormat="1" ht="14.1" customHeight="1" thickBot="1">
      <c r="B35" s="252" t="s">
        <v>127</v>
      </c>
      <c r="C35" s="967">
        <f>月別予定数!N18*280/910</f>
        <v>25.23076923076923</v>
      </c>
      <c r="D35" s="457"/>
      <c r="E35" s="968">
        <f>月別予定数!N18*35/910</f>
        <v>3.1538461538461537</v>
      </c>
      <c r="F35" s="457"/>
      <c r="G35" s="717">
        <f>月別予定数!N18*105/910</f>
        <v>9.4615384615384617</v>
      </c>
      <c r="H35" s="716">
        <f>月別予定数!N18*70/910</f>
        <v>6.3076923076923075</v>
      </c>
      <c r="I35" s="716">
        <f>月別予定数!N18*70/910</f>
        <v>6.3076923076923075</v>
      </c>
      <c r="J35" s="457"/>
      <c r="K35" s="718">
        <f>月別予定数!N18*105/910</f>
        <v>9.4615384615384617</v>
      </c>
      <c r="L35" s="719">
        <f>月別予定数!N18*35/910</f>
        <v>3.1538461538461537</v>
      </c>
      <c r="M35" s="719">
        <f>月別予定数!N18*35/910</f>
        <v>3.1538461538461537</v>
      </c>
      <c r="N35" s="473"/>
      <c r="O35" s="474">
        <f t="shared" si="7"/>
        <v>66.230769230769226</v>
      </c>
      <c r="P35" s="371"/>
      <c r="Q35" s="252" t="s">
        <v>127</v>
      </c>
      <c r="R35" s="967">
        <f>月別予定数!Q18*140/980</f>
        <v>13.142857142857142</v>
      </c>
      <c r="S35" s="968">
        <f>月別予定数!Q18*35/980</f>
        <v>3.2857142857142856</v>
      </c>
      <c r="T35" s="716">
        <f>月別予定数!Q18*175/980</f>
        <v>16.428571428571427</v>
      </c>
      <c r="U35" s="716">
        <f>月別予定数!Q18*105/980</f>
        <v>9.8571428571428577</v>
      </c>
      <c r="V35" s="457"/>
      <c r="W35" s="716">
        <f>月別予定数!Q18*50/980</f>
        <v>4.6938775510204085</v>
      </c>
      <c r="X35" s="716">
        <f>月別予定数!Q18*50/980</f>
        <v>4.6938775510204085</v>
      </c>
      <c r="Y35" s="716">
        <f>月別予定数!Q18*60/980</f>
        <v>5.6326530612244898</v>
      </c>
      <c r="Z35" s="718">
        <f>月別予定数!Q18*90/980</f>
        <v>8.4489795918367339</v>
      </c>
      <c r="AA35" s="719">
        <f>月別予定数!Q18*35/980</f>
        <v>3.2857142857142856</v>
      </c>
      <c r="AB35" s="719">
        <f>月別予定数!Q18*35/980</f>
        <v>3.2857142857142856</v>
      </c>
      <c r="AC35" s="719">
        <f>月別予定数!Q18*70/980</f>
        <v>6.5714285714285712</v>
      </c>
      <c r="AD35" s="721">
        <f>月別予定数!Q18*35/980</f>
        <v>3.2857142857142856</v>
      </c>
      <c r="AE35" s="474">
        <f t="shared" si="6"/>
        <v>82.612244897959187</v>
      </c>
    </row>
    <row r="36" spans="2:31" s="107" customFormat="1" ht="14.1" customHeight="1" thickTop="1">
      <c r="B36" s="253" t="s">
        <v>77</v>
      </c>
      <c r="C36" s="969">
        <f>SUM(C24:C27)</f>
        <v>110.30769230769231</v>
      </c>
      <c r="D36" s="475"/>
      <c r="E36" s="969">
        <f>SUM(E24:E27)</f>
        <v>13.788461538461538</v>
      </c>
      <c r="F36" s="475"/>
      <c r="G36" s="442">
        <f>SUM(G24:G27)</f>
        <v>41.365384615384613</v>
      </c>
      <c r="H36" s="442">
        <f>SUM(H24:H27)</f>
        <v>27.576923076923077</v>
      </c>
      <c r="I36" s="442">
        <f>SUM(I24:I27)</f>
        <v>27.576923076923077</v>
      </c>
      <c r="J36" s="475"/>
      <c r="K36" s="448">
        <f>SUM(K24:K27)</f>
        <v>41.365384615384613</v>
      </c>
      <c r="L36" s="494">
        <f>SUM(L24:L27)</f>
        <v>13.788461538461538</v>
      </c>
      <c r="M36" s="494">
        <f>SUM(M24:M27)</f>
        <v>13.788461538461538</v>
      </c>
      <c r="N36" s="476"/>
      <c r="O36" s="461">
        <f>SUM(O24:O27)</f>
        <v>289.55769230769232</v>
      </c>
      <c r="P36" s="371"/>
      <c r="Q36" s="253" t="s">
        <v>77</v>
      </c>
      <c r="R36" s="969">
        <f>SUM(R24:R27)</f>
        <v>54.642857142857139</v>
      </c>
      <c r="S36" s="969">
        <f t="shared" ref="S36:AE36" si="8">SUM(S24:S27)</f>
        <v>13.660714285714285</v>
      </c>
      <c r="T36" s="442">
        <f t="shared" si="8"/>
        <v>68.303571428571431</v>
      </c>
      <c r="U36" s="442">
        <f t="shared" si="8"/>
        <v>40.982142857142861</v>
      </c>
      <c r="V36" s="475"/>
      <c r="W36" s="442">
        <f t="shared" si="8"/>
        <v>19.51530612244898</v>
      </c>
      <c r="X36" s="442">
        <f t="shared" si="8"/>
        <v>19.51530612244898</v>
      </c>
      <c r="Y36" s="442">
        <f t="shared" si="8"/>
        <v>23.418367346938773</v>
      </c>
      <c r="Z36" s="448">
        <f t="shared" si="8"/>
        <v>35.127551020408163</v>
      </c>
      <c r="AA36" s="486">
        <f t="shared" si="8"/>
        <v>13.660714285714285</v>
      </c>
      <c r="AB36" s="486">
        <f t="shared" si="8"/>
        <v>13.660714285714285</v>
      </c>
      <c r="AC36" s="486">
        <f t="shared" si="8"/>
        <v>27.321428571428569</v>
      </c>
      <c r="AD36" s="487">
        <f t="shared" si="8"/>
        <v>13.660714285714285</v>
      </c>
      <c r="AE36" s="461">
        <f t="shared" si="8"/>
        <v>343.46938775510205</v>
      </c>
    </row>
    <row r="37" spans="2:31" s="107" customFormat="1" ht="14.1" customHeight="1">
      <c r="B37" s="254" t="s">
        <v>78</v>
      </c>
      <c r="C37" s="970">
        <f>SUM(C28:C32)</f>
        <v>134.30769230769229</v>
      </c>
      <c r="D37" s="477"/>
      <c r="E37" s="970">
        <f>SUM(E28:E32)</f>
        <v>16.788461538461537</v>
      </c>
      <c r="F37" s="477"/>
      <c r="G37" s="443">
        <f>SUM(G28:G32)</f>
        <v>50.36538461538462</v>
      </c>
      <c r="H37" s="443">
        <f>SUM(H28:H32)</f>
        <v>33.576923076923073</v>
      </c>
      <c r="I37" s="443">
        <f>SUM(I28:I32)</f>
        <v>33.576923076923073</v>
      </c>
      <c r="J37" s="477"/>
      <c r="K37" s="449">
        <f>SUM(K28:K32)</f>
        <v>50.36538461538462</v>
      </c>
      <c r="L37" s="459">
        <f>SUM(L28:L32)</f>
        <v>16.788461538461537</v>
      </c>
      <c r="M37" s="459">
        <f>SUM(M28:M32)</f>
        <v>16.788461538461537</v>
      </c>
      <c r="N37" s="478"/>
      <c r="O37" s="462">
        <f>SUM(O28:O32)</f>
        <v>352.55769230769238</v>
      </c>
      <c r="P37" s="371"/>
      <c r="Q37" s="254" t="s">
        <v>78</v>
      </c>
      <c r="R37" s="970">
        <f>SUM(R28:R32)</f>
        <v>69.5</v>
      </c>
      <c r="S37" s="970">
        <f t="shared" ref="S37:AE37" si="9">SUM(S28:S32)</f>
        <v>17.375</v>
      </c>
      <c r="T37" s="443">
        <f t="shared" si="9"/>
        <v>86.875</v>
      </c>
      <c r="U37" s="443">
        <f t="shared" si="9"/>
        <v>52.125</v>
      </c>
      <c r="V37" s="477"/>
      <c r="W37" s="443">
        <f t="shared" si="9"/>
        <v>24.821428571428573</v>
      </c>
      <c r="X37" s="443">
        <f t="shared" si="9"/>
        <v>24.821428571428573</v>
      </c>
      <c r="Y37" s="443">
        <f t="shared" si="9"/>
        <v>29.785714285714288</v>
      </c>
      <c r="Z37" s="449">
        <f t="shared" si="9"/>
        <v>44.678571428571423</v>
      </c>
      <c r="AA37" s="488">
        <f t="shared" si="9"/>
        <v>17.375</v>
      </c>
      <c r="AB37" s="488">
        <f t="shared" si="9"/>
        <v>17.375</v>
      </c>
      <c r="AC37" s="488">
        <f t="shared" si="9"/>
        <v>34.75</v>
      </c>
      <c r="AD37" s="489">
        <f t="shared" si="9"/>
        <v>17.375</v>
      </c>
      <c r="AE37" s="462">
        <f t="shared" si="9"/>
        <v>436.85714285714289</v>
      </c>
    </row>
    <row r="38" spans="2:31" s="107" customFormat="1" ht="14.1" customHeight="1" thickBot="1">
      <c r="B38" s="255" t="s">
        <v>79</v>
      </c>
      <c r="C38" s="971">
        <f>SUM(C33:C35)</f>
        <v>67.07692307692308</v>
      </c>
      <c r="D38" s="479"/>
      <c r="E38" s="971">
        <f>SUM(E33:E35)</f>
        <v>8.384615384615385</v>
      </c>
      <c r="F38" s="479"/>
      <c r="G38" s="444">
        <f>SUM(G33:G35)</f>
        <v>25.153846153846153</v>
      </c>
      <c r="H38" s="444">
        <f>SUM(H33:H35)</f>
        <v>16.76923076923077</v>
      </c>
      <c r="I38" s="444">
        <f>SUM(I33:I35)</f>
        <v>16.76923076923077</v>
      </c>
      <c r="J38" s="479"/>
      <c r="K38" s="450">
        <f>SUM(K33:K35)</f>
        <v>25.153846153846153</v>
      </c>
      <c r="L38" s="460">
        <f>SUM(L33:L35)</f>
        <v>8.384615384615385</v>
      </c>
      <c r="M38" s="460">
        <f>SUM(M33:M35)</f>
        <v>8.384615384615385</v>
      </c>
      <c r="N38" s="480"/>
      <c r="O38" s="463">
        <f>SUM(O33:O35)</f>
        <v>176.07692307692307</v>
      </c>
      <c r="P38" s="371"/>
      <c r="Q38" s="255" t="s">
        <v>79</v>
      </c>
      <c r="R38" s="971">
        <f>SUM(R33:R35)</f>
        <v>34.571428571428569</v>
      </c>
      <c r="S38" s="971">
        <f t="shared" ref="S38:AE38" si="10">SUM(S33:S35)</f>
        <v>8.6428571428571423</v>
      </c>
      <c r="T38" s="444">
        <f t="shared" si="10"/>
        <v>43.214285714285708</v>
      </c>
      <c r="U38" s="444">
        <f t="shared" si="10"/>
        <v>25.928571428571427</v>
      </c>
      <c r="V38" s="479"/>
      <c r="W38" s="444">
        <f t="shared" si="10"/>
        <v>12.346938775510205</v>
      </c>
      <c r="X38" s="444">
        <f t="shared" si="10"/>
        <v>12.346938775510205</v>
      </c>
      <c r="Y38" s="444">
        <f t="shared" si="10"/>
        <v>14.816326530612246</v>
      </c>
      <c r="Z38" s="450">
        <f t="shared" si="10"/>
        <v>22.224489795918366</v>
      </c>
      <c r="AA38" s="490">
        <f t="shared" si="10"/>
        <v>8.6428571428571423</v>
      </c>
      <c r="AB38" s="490">
        <f t="shared" si="10"/>
        <v>8.6428571428571423</v>
      </c>
      <c r="AC38" s="490">
        <f t="shared" si="10"/>
        <v>17.285714285714285</v>
      </c>
      <c r="AD38" s="491">
        <f t="shared" si="10"/>
        <v>8.6428571428571423</v>
      </c>
      <c r="AE38" s="492">
        <f t="shared" si="10"/>
        <v>217.30612244897958</v>
      </c>
    </row>
    <row r="39" spans="2:31" s="107" customFormat="1" ht="14.1" customHeight="1" thickTop="1">
      <c r="B39" s="256" t="s">
        <v>80</v>
      </c>
      <c r="C39" s="972">
        <f>SUM(C36:C38)</f>
        <v>311.69230769230768</v>
      </c>
      <c r="D39" s="481"/>
      <c r="E39" s="972">
        <f>SUM(E36:E38)</f>
        <v>38.96153846153846</v>
      </c>
      <c r="F39" s="481"/>
      <c r="G39" s="445">
        <f>SUM(G36:G38)</f>
        <v>116.88461538461539</v>
      </c>
      <c r="H39" s="445">
        <f>SUM(H36:H38)</f>
        <v>77.92307692307692</v>
      </c>
      <c r="I39" s="445">
        <f>SUM(I36:I38)</f>
        <v>77.92307692307692</v>
      </c>
      <c r="J39" s="481"/>
      <c r="K39" s="451">
        <f>SUM(K36:K38)</f>
        <v>116.88461538461539</v>
      </c>
      <c r="L39" s="458">
        <f>SUM(L36:L38)</f>
        <v>38.96153846153846</v>
      </c>
      <c r="M39" s="458">
        <f>SUM(M36:M38)</f>
        <v>38.96153846153846</v>
      </c>
      <c r="N39" s="482"/>
      <c r="O39" s="464">
        <f>SUM(O36:O38)</f>
        <v>818.19230769230785</v>
      </c>
      <c r="P39" s="371"/>
      <c r="Q39" s="256" t="s">
        <v>80</v>
      </c>
      <c r="R39" s="972">
        <f>SUM(R36:R38)</f>
        <v>158.71428571428572</v>
      </c>
      <c r="S39" s="972">
        <f t="shared" ref="S39:AE39" si="11">SUM(S36:S38)</f>
        <v>39.678571428571431</v>
      </c>
      <c r="T39" s="445">
        <f t="shared" si="11"/>
        <v>198.39285714285717</v>
      </c>
      <c r="U39" s="445">
        <f t="shared" si="11"/>
        <v>119.03571428571429</v>
      </c>
      <c r="V39" s="481"/>
      <c r="W39" s="445">
        <f t="shared" si="11"/>
        <v>56.683673469387756</v>
      </c>
      <c r="X39" s="445">
        <f t="shared" si="11"/>
        <v>56.683673469387756</v>
      </c>
      <c r="Y39" s="445">
        <f t="shared" si="11"/>
        <v>68.020408163265301</v>
      </c>
      <c r="Z39" s="451">
        <f t="shared" si="11"/>
        <v>102.03061224489795</v>
      </c>
      <c r="AA39" s="493">
        <f t="shared" si="11"/>
        <v>39.678571428571431</v>
      </c>
      <c r="AB39" s="493">
        <f t="shared" si="11"/>
        <v>39.678571428571431</v>
      </c>
      <c r="AC39" s="493">
        <f t="shared" si="11"/>
        <v>79.357142857142861</v>
      </c>
      <c r="AD39" s="482">
        <f t="shared" si="11"/>
        <v>39.678571428571431</v>
      </c>
      <c r="AE39" s="464">
        <f t="shared" si="11"/>
        <v>997.63265306122457</v>
      </c>
    </row>
    <row r="40" spans="2:31" ht="9.9" customHeight="1"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3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7"/>
    </row>
    <row r="41" spans="2:31" s="108" customFormat="1" ht="15" customHeight="1">
      <c r="B41" s="1316" t="s">
        <v>268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7"/>
      <c r="P41" s="948"/>
      <c r="Q41" s="1316" t="s">
        <v>271</v>
      </c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8"/>
    </row>
    <row r="42" spans="2:31" s="107" customFormat="1" ht="14.1" customHeight="1" thickBot="1">
      <c r="B42" s="241" t="s">
        <v>63</v>
      </c>
      <c r="C42" s="973" t="s">
        <v>35</v>
      </c>
      <c r="D42" s="974" t="s">
        <v>463</v>
      </c>
      <c r="E42" s="243"/>
      <c r="F42" s="243"/>
      <c r="G42" s="243"/>
      <c r="H42" s="243"/>
      <c r="I42" s="243"/>
      <c r="J42" s="243"/>
      <c r="K42" s="244"/>
      <c r="L42" s="245"/>
      <c r="M42" s="245"/>
      <c r="N42" s="241"/>
      <c r="O42" s="246"/>
      <c r="P42" s="375"/>
      <c r="Q42" s="241" t="s">
        <v>63</v>
      </c>
      <c r="R42" s="973" t="s">
        <v>35</v>
      </c>
      <c r="S42" s="974" t="s">
        <v>463</v>
      </c>
      <c r="T42" s="243"/>
      <c r="U42" s="243"/>
      <c r="V42" s="243"/>
      <c r="W42" s="243"/>
      <c r="X42" s="243"/>
      <c r="Y42" s="243"/>
      <c r="Z42" s="244"/>
      <c r="AA42" s="245"/>
      <c r="AB42" s="245"/>
      <c r="AC42" s="245"/>
      <c r="AD42" s="241"/>
      <c r="AE42" s="376"/>
    </row>
    <row r="43" spans="2:31" s="107" customFormat="1" ht="14.1" customHeight="1" thickTop="1">
      <c r="B43" s="248" t="s">
        <v>116</v>
      </c>
      <c r="C43" s="967">
        <f>月別予定数!O7*210/945</f>
        <v>21.444444444444443</v>
      </c>
      <c r="D43" s="968">
        <f>月別予定数!O7*35/945</f>
        <v>3.574074074074074</v>
      </c>
      <c r="E43" s="441">
        <f>月別予定数!O7*175/945</f>
        <v>17.87037037037037</v>
      </c>
      <c r="F43" s="441">
        <f>月別予定数!O7*90/945</f>
        <v>9.1904761904761898</v>
      </c>
      <c r="G43" s="484"/>
      <c r="H43" s="441">
        <f>月別予定数!O7*60/945</f>
        <v>6.1269841269841274</v>
      </c>
      <c r="I43" s="441">
        <f>月別予定数!O7*60/945</f>
        <v>6.1269841269841274</v>
      </c>
      <c r="J43" s="452"/>
      <c r="K43" s="447">
        <f>月別予定数!O7*105/945</f>
        <v>10.722222222222221</v>
      </c>
      <c r="L43" s="453">
        <f>月別予定数!O7*35/945</f>
        <v>3.574074074074074</v>
      </c>
      <c r="M43" s="453">
        <f>月別予定数!O7*35/945</f>
        <v>3.574074074074074</v>
      </c>
      <c r="N43" s="485">
        <f>月別予定数!O7*70/945</f>
        <v>7.1481481481481479</v>
      </c>
      <c r="O43" s="440">
        <f>SUM(C43:N43)</f>
        <v>89.351851851851848</v>
      </c>
      <c r="P43" s="371"/>
      <c r="Q43" s="248" t="s">
        <v>116</v>
      </c>
      <c r="R43" s="967">
        <f>月別予定数!R7*140/980</f>
        <v>13.785714285714286</v>
      </c>
      <c r="S43" s="968">
        <f>月別予定数!R7*35/980</f>
        <v>3.4464285714285716</v>
      </c>
      <c r="T43" s="441">
        <f>月別予定数!R7*175/980</f>
        <v>17.232142857142858</v>
      </c>
      <c r="U43" s="441">
        <f>月別予定数!R7*105/980</f>
        <v>10.339285714285714</v>
      </c>
      <c r="V43" s="484"/>
      <c r="W43" s="441">
        <f>月別予定数!R7*50/980</f>
        <v>4.9234693877551017</v>
      </c>
      <c r="X43" s="441">
        <f>月別予定数!R7*50/980</f>
        <v>4.9234693877551017</v>
      </c>
      <c r="Y43" s="441">
        <f>月別予定数!R7*55/980</f>
        <v>5.4158163265306118</v>
      </c>
      <c r="Z43" s="447">
        <f>月別予定数!R7*90/980</f>
        <v>8.862244897959183</v>
      </c>
      <c r="AA43" s="453">
        <f>月別予定数!R7*35/980</f>
        <v>3.4464285714285716</v>
      </c>
      <c r="AB43" s="453">
        <f>月別予定数!R7*35/980</f>
        <v>3.4464285714285716</v>
      </c>
      <c r="AC43" s="453">
        <f>月別予定数!R7*70/980</f>
        <v>6.8928571428571432</v>
      </c>
      <c r="AD43" s="485">
        <f>月別予定数!R7*35/980</f>
        <v>3.4464285714285716</v>
      </c>
      <c r="AE43" s="472">
        <f t="shared" ref="AE43:AE54" si="12">SUM(R43:AD43)</f>
        <v>86.160714285714278</v>
      </c>
    </row>
    <row r="44" spans="2:31" s="107" customFormat="1" ht="14.1" customHeight="1">
      <c r="B44" s="250" t="s">
        <v>117</v>
      </c>
      <c r="C44" s="967">
        <f>月別予定数!O8*210/945</f>
        <v>21.666666666666668</v>
      </c>
      <c r="D44" s="968">
        <f>月別予定数!O8*35/945</f>
        <v>3.6111111111111112</v>
      </c>
      <c r="E44" s="441">
        <f>月別予定数!O8*175/945</f>
        <v>18.055555555555557</v>
      </c>
      <c r="F44" s="441">
        <f>月別予定数!O8*90/945</f>
        <v>9.2857142857142865</v>
      </c>
      <c r="G44" s="456"/>
      <c r="H44" s="441">
        <f>月別予定数!O8*60/945</f>
        <v>6.1904761904761907</v>
      </c>
      <c r="I44" s="441">
        <f>月別予定数!O8*60/945</f>
        <v>6.1904761904761907</v>
      </c>
      <c r="J44" s="454"/>
      <c r="K44" s="447">
        <f>月別予定数!O8*105/945</f>
        <v>10.833333333333334</v>
      </c>
      <c r="L44" s="453">
        <f>月別予定数!O8*35/945</f>
        <v>3.6111111111111112</v>
      </c>
      <c r="M44" s="453">
        <f>月別予定数!O8*35/945</f>
        <v>3.6111111111111112</v>
      </c>
      <c r="N44" s="485">
        <f>月別予定数!O8*70/945</f>
        <v>7.2222222222222223</v>
      </c>
      <c r="O44" s="440">
        <f>SUM(C44:N44)</f>
        <v>90.277777777777786</v>
      </c>
      <c r="P44" s="371"/>
      <c r="Q44" s="250" t="s">
        <v>117</v>
      </c>
      <c r="R44" s="967">
        <f>月別予定数!R8*140/980</f>
        <v>14.785714285714286</v>
      </c>
      <c r="S44" s="968">
        <f>月別予定数!R8*35/980</f>
        <v>3.6964285714285716</v>
      </c>
      <c r="T44" s="441">
        <f>月別予定数!R8*175/980</f>
        <v>18.482142857142858</v>
      </c>
      <c r="U44" s="441">
        <f>月別予定数!R8*105/980</f>
        <v>11.089285714285714</v>
      </c>
      <c r="V44" s="456"/>
      <c r="W44" s="441">
        <f>月別予定数!R8*50/980</f>
        <v>5.2806122448979593</v>
      </c>
      <c r="X44" s="441">
        <f>月別予定数!R8*50/980</f>
        <v>5.2806122448979593</v>
      </c>
      <c r="Y44" s="441">
        <f>月別予定数!R8*55/980</f>
        <v>5.8086734693877551</v>
      </c>
      <c r="Z44" s="447">
        <f>月別予定数!R8*90/980</f>
        <v>9.5051020408163271</v>
      </c>
      <c r="AA44" s="453">
        <f>月別予定数!R8*35/980</f>
        <v>3.6964285714285716</v>
      </c>
      <c r="AB44" s="453">
        <f>月別予定数!R8*35/980</f>
        <v>3.6964285714285716</v>
      </c>
      <c r="AC44" s="453">
        <f>月別予定数!R8*70/980</f>
        <v>7.3928571428571432</v>
      </c>
      <c r="AD44" s="485">
        <f>月別予定数!R8*35/980</f>
        <v>3.6964285714285716</v>
      </c>
      <c r="AE44" s="472">
        <f t="shared" si="12"/>
        <v>92.410714285714278</v>
      </c>
    </row>
    <row r="45" spans="2:31" s="107" customFormat="1" ht="14.1" customHeight="1">
      <c r="B45" s="250" t="s">
        <v>118</v>
      </c>
      <c r="C45" s="967">
        <f>月別予定数!O9*210/945</f>
        <v>23.555555555555557</v>
      </c>
      <c r="D45" s="968">
        <f>月別予定数!O9*35/945</f>
        <v>3.925925925925926</v>
      </c>
      <c r="E45" s="441">
        <f>月別予定数!O9*175/945</f>
        <v>19.62962962962963</v>
      </c>
      <c r="F45" s="441">
        <f>月別予定数!O9*90/945</f>
        <v>10.095238095238095</v>
      </c>
      <c r="G45" s="456"/>
      <c r="H45" s="441">
        <f>月別予定数!O9*60/945</f>
        <v>6.7301587301587302</v>
      </c>
      <c r="I45" s="441">
        <f>月別予定数!O9*60/945</f>
        <v>6.7301587301587302</v>
      </c>
      <c r="J45" s="454"/>
      <c r="K45" s="447">
        <f>月別予定数!O9*105/945</f>
        <v>11.777777777777779</v>
      </c>
      <c r="L45" s="453">
        <f>月別予定数!O9*35/945</f>
        <v>3.925925925925926</v>
      </c>
      <c r="M45" s="453">
        <f>月別予定数!O9*35/945</f>
        <v>3.925925925925926</v>
      </c>
      <c r="N45" s="485">
        <f>月別予定数!O9*70/945</f>
        <v>7.8518518518518521</v>
      </c>
      <c r="O45" s="440">
        <f>SUM(C45:N45)</f>
        <v>98.148148148148152</v>
      </c>
      <c r="P45" s="371"/>
      <c r="Q45" s="250" t="s">
        <v>118</v>
      </c>
      <c r="R45" s="967">
        <f>月別予定数!R9*140/980</f>
        <v>14.857142857142858</v>
      </c>
      <c r="S45" s="968">
        <f>月別予定数!R9*35/980</f>
        <v>3.7142857142857144</v>
      </c>
      <c r="T45" s="441">
        <f>月別予定数!R9*175/980</f>
        <v>18.571428571428573</v>
      </c>
      <c r="U45" s="441">
        <f>月別予定数!R9*105/980</f>
        <v>11.142857142857142</v>
      </c>
      <c r="V45" s="456"/>
      <c r="W45" s="441">
        <f>月別予定数!R9*50/980</f>
        <v>5.3061224489795915</v>
      </c>
      <c r="X45" s="441">
        <f>月別予定数!R9*50/980</f>
        <v>5.3061224489795915</v>
      </c>
      <c r="Y45" s="441">
        <f>月別予定数!R9*55/980</f>
        <v>5.8367346938775508</v>
      </c>
      <c r="Z45" s="447">
        <f>月別予定数!R9*90/980</f>
        <v>9.5510204081632661</v>
      </c>
      <c r="AA45" s="453">
        <f>月別予定数!R9*35/980</f>
        <v>3.7142857142857144</v>
      </c>
      <c r="AB45" s="453">
        <f>月別予定数!R9*35/980</f>
        <v>3.7142857142857144</v>
      </c>
      <c r="AC45" s="453">
        <f>月別予定数!R9*70/980</f>
        <v>7.4285714285714288</v>
      </c>
      <c r="AD45" s="485">
        <f>月別予定数!R9*35/980</f>
        <v>3.7142857142857144</v>
      </c>
      <c r="AE45" s="472">
        <f t="shared" si="12"/>
        <v>92.857142857142847</v>
      </c>
    </row>
    <row r="46" spans="2:31" s="107" customFormat="1" ht="14.1" customHeight="1">
      <c r="B46" s="251" t="s">
        <v>119</v>
      </c>
      <c r="C46" s="967">
        <f>月別予定数!O10*210/945</f>
        <v>17</v>
      </c>
      <c r="D46" s="968">
        <f>月別予定数!O10*35/945</f>
        <v>2.8333333333333335</v>
      </c>
      <c r="E46" s="711">
        <f>月別予定数!O10*175/945</f>
        <v>14.166666666666666</v>
      </c>
      <c r="F46" s="711">
        <f>月別予定数!O10*90/945</f>
        <v>7.2857142857142856</v>
      </c>
      <c r="G46" s="455"/>
      <c r="H46" s="711">
        <f>月別予定数!O10*60/945</f>
        <v>4.8571428571428568</v>
      </c>
      <c r="I46" s="711">
        <f>月別予定数!O10*60/945</f>
        <v>4.8571428571428568</v>
      </c>
      <c r="J46" s="455"/>
      <c r="K46" s="713">
        <f>月別予定数!O10*105/945</f>
        <v>8.5</v>
      </c>
      <c r="L46" s="714">
        <f>月別予定数!O10*35/945</f>
        <v>2.8333333333333335</v>
      </c>
      <c r="M46" s="714">
        <f>月別予定数!O10*35/945</f>
        <v>2.8333333333333335</v>
      </c>
      <c r="N46" s="722">
        <f>月別予定数!O10*70/945</f>
        <v>5.666666666666667</v>
      </c>
      <c r="O46" s="468">
        <f>SUM(C46:N46)</f>
        <v>70.833333333333329</v>
      </c>
      <c r="P46" s="371"/>
      <c r="Q46" s="251" t="s">
        <v>119</v>
      </c>
      <c r="R46" s="967">
        <f>月別予定数!R10*140/980</f>
        <v>11.642857142857142</v>
      </c>
      <c r="S46" s="968">
        <f>月別予定数!R10*35/980</f>
        <v>2.9107142857142856</v>
      </c>
      <c r="T46" s="711">
        <f>月別予定数!R10*175/980</f>
        <v>14.553571428571429</v>
      </c>
      <c r="U46" s="711">
        <f>月別予定数!R10*105/980</f>
        <v>8.7321428571428577</v>
      </c>
      <c r="V46" s="455"/>
      <c r="W46" s="711">
        <f>月別予定数!R10*50/980</f>
        <v>4.158163265306122</v>
      </c>
      <c r="X46" s="711">
        <f>月別予定数!R10*50/980</f>
        <v>4.158163265306122</v>
      </c>
      <c r="Y46" s="711">
        <f>月別予定数!R10*55/980</f>
        <v>4.5739795918367347</v>
      </c>
      <c r="Z46" s="713">
        <f>月別予定数!R10*90/980</f>
        <v>7.4846938775510203</v>
      </c>
      <c r="AA46" s="714">
        <f>月別予定数!R10*35/980</f>
        <v>2.9107142857142856</v>
      </c>
      <c r="AB46" s="714">
        <f>月別予定数!R10*35/980</f>
        <v>2.9107142857142856</v>
      </c>
      <c r="AC46" s="714">
        <f>月別予定数!R10*70/980</f>
        <v>5.8214285714285712</v>
      </c>
      <c r="AD46" s="722">
        <f>月別予定数!R10*35/980</f>
        <v>2.9107142857142856</v>
      </c>
      <c r="AE46" s="471">
        <f t="shared" si="12"/>
        <v>72.767857142857139</v>
      </c>
    </row>
    <row r="47" spans="2:31" s="107" customFormat="1" ht="14.1" customHeight="1">
      <c r="B47" s="248" t="s">
        <v>120</v>
      </c>
      <c r="C47" s="967">
        <f>月別予定数!O11*210/945</f>
        <v>11.888888888888889</v>
      </c>
      <c r="D47" s="968">
        <f>月別予定数!O11*35/945</f>
        <v>1.9814814814814814</v>
      </c>
      <c r="E47" s="441">
        <f>月別予定数!O11*175/945</f>
        <v>9.9074074074074066</v>
      </c>
      <c r="F47" s="441">
        <f>月別予定数!O11*90/945</f>
        <v>5.0952380952380949</v>
      </c>
      <c r="G47" s="456"/>
      <c r="H47" s="441">
        <f>月別予定数!O11*60/945</f>
        <v>3.3968253968253967</v>
      </c>
      <c r="I47" s="441">
        <f>月別予定数!O11*60/945</f>
        <v>3.3968253968253967</v>
      </c>
      <c r="J47" s="456"/>
      <c r="K47" s="447">
        <f>月別予定数!O11*105/945</f>
        <v>5.9444444444444446</v>
      </c>
      <c r="L47" s="453">
        <f>月別予定数!O11*35/945</f>
        <v>1.9814814814814814</v>
      </c>
      <c r="M47" s="453">
        <f>月別予定数!O11*35/945</f>
        <v>1.9814814814814814</v>
      </c>
      <c r="N47" s="485">
        <f>月別予定数!O11*70/945</f>
        <v>3.9629629629629628</v>
      </c>
      <c r="O47" s="440">
        <f t="shared" ref="O47:O54" si="13">SUM(C47:N47)</f>
        <v>49.537037037037038</v>
      </c>
      <c r="P47" s="371"/>
      <c r="Q47" s="248" t="s">
        <v>120</v>
      </c>
      <c r="R47" s="967">
        <f>月別予定数!R11*140/980</f>
        <v>7.9285714285714288</v>
      </c>
      <c r="S47" s="968">
        <f>月別予定数!R11*35/980</f>
        <v>1.9821428571428572</v>
      </c>
      <c r="T47" s="441">
        <f>月別予定数!R11*175/980</f>
        <v>9.9107142857142865</v>
      </c>
      <c r="U47" s="441">
        <f>月別予定数!R11*105/980</f>
        <v>5.9464285714285712</v>
      </c>
      <c r="V47" s="456"/>
      <c r="W47" s="441">
        <f>月別予定数!R11*50/980</f>
        <v>2.8316326530612246</v>
      </c>
      <c r="X47" s="441">
        <f>月別予定数!R11*50/980</f>
        <v>2.8316326530612246</v>
      </c>
      <c r="Y47" s="441">
        <f>月別予定数!R11*55/980</f>
        <v>3.114795918367347</v>
      </c>
      <c r="Z47" s="447">
        <f>月別予定数!R11*90/980</f>
        <v>5.0969387755102042</v>
      </c>
      <c r="AA47" s="453">
        <f>月別予定数!R11*35/980</f>
        <v>1.9821428571428572</v>
      </c>
      <c r="AB47" s="453">
        <f>月別予定数!R11*35/980</f>
        <v>1.9821428571428572</v>
      </c>
      <c r="AC47" s="453">
        <f>月別予定数!R11*70/980</f>
        <v>3.9642857142857144</v>
      </c>
      <c r="AD47" s="485">
        <f>月別予定数!R11*35/980</f>
        <v>1.9821428571428572</v>
      </c>
      <c r="AE47" s="472">
        <f t="shared" si="12"/>
        <v>49.553571428571423</v>
      </c>
    </row>
    <row r="48" spans="2:31" s="107" customFormat="1" ht="14.1" customHeight="1">
      <c r="B48" s="250" t="s">
        <v>121</v>
      </c>
      <c r="C48" s="967">
        <f>月別予定数!O12*210/945</f>
        <v>22.555555555555557</v>
      </c>
      <c r="D48" s="968">
        <f>月別予定数!O12*35/945</f>
        <v>3.7592592592592591</v>
      </c>
      <c r="E48" s="441">
        <f>月別予定数!O12*175/945</f>
        <v>18.796296296296298</v>
      </c>
      <c r="F48" s="441">
        <f>月別予定数!O12*90/945</f>
        <v>9.6666666666666661</v>
      </c>
      <c r="G48" s="456"/>
      <c r="H48" s="441">
        <f>月別予定数!O12*60/945</f>
        <v>6.4444444444444446</v>
      </c>
      <c r="I48" s="441">
        <f>月別予定数!O12*60/945</f>
        <v>6.4444444444444446</v>
      </c>
      <c r="J48" s="454"/>
      <c r="K48" s="447">
        <f>月別予定数!O12*105/945</f>
        <v>11.277777777777779</v>
      </c>
      <c r="L48" s="453">
        <f>月別予定数!O12*35/945</f>
        <v>3.7592592592592591</v>
      </c>
      <c r="M48" s="453">
        <f>月別予定数!O12*35/945</f>
        <v>3.7592592592592591</v>
      </c>
      <c r="N48" s="485">
        <f>月別予定数!O12*70/945</f>
        <v>7.5185185185185182</v>
      </c>
      <c r="O48" s="440">
        <f t="shared" si="13"/>
        <v>93.981481481481481</v>
      </c>
      <c r="P48" s="371"/>
      <c r="Q48" s="250" t="s">
        <v>121</v>
      </c>
      <c r="R48" s="967">
        <f>月別予定数!R12*140/980</f>
        <v>12.928571428571429</v>
      </c>
      <c r="S48" s="968">
        <f>月別予定数!R12*35/980</f>
        <v>3.2321428571428572</v>
      </c>
      <c r="T48" s="441">
        <f>月別予定数!R12*175/980</f>
        <v>16.160714285714285</v>
      </c>
      <c r="U48" s="441">
        <f>月別予定数!R12*105/980</f>
        <v>9.6964285714285712</v>
      </c>
      <c r="V48" s="456"/>
      <c r="W48" s="441">
        <f>月別予定数!R12*50/980</f>
        <v>4.6173469387755102</v>
      </c>
      <c r="X48" s="441">
        <f>月別予定数!R12*50/980</f>
        <v>4.6173469387755102</v>
      </c>
      <c r="Y48" s="441">
        <f>月別予定数!R12*55/980</f>
        <v>5.079081632653061</v>
      </c>
      <c r="Z48" s="447">
        <f>月別予定数!R12*90/980</f>
        <v>8.3112244897959187</v>
      </c>
      <c r="AA48" s="453">
        <f>月別予定数!R12*35/980</f>
        <v>3.2321428571428572</v>
      </c>
      <c r="AB48" s="453">
        <f>月別予定数!R12*35/980</f>
        <v>3.2321428571428572</v>
      </c>
      <c r="AC48" s="453">
        <f>月別予定数!R12*70/980</f>
        <v>6.4642857142857144</v>
      </c>
      <c r="AD48" s="485">
        <f>月別予定数!R12*35/980</f>
        <v>3.2321428571428572</v>
      </c>
      <c r="AE48" s="472">
        <f t="shared" si="12"/>
        <v>80.803571428571431</v>
      </c>
    </row>
    <row r="49" spans="2:31" s="107" customFormat="1" ht="14.1" customHeight="1">
      <c r="B49" s="250" t="s">
        <v>122</v>
      </c>
      <c r="C49" s="967">
        <f>月別予定数!O13*210/945</f>
        <v>23.777777777777779</v>
      </c>
      <c r="D49" s="968">
        <f>月別予定数!O13*35/945</f>
        <v>3.9629629629629628</v>
      </c>
      <c r="E49" s="441">
        <f>月別予定数!O13*175/945</f>
        <v>19.814814814814813</v>
      </c>
      <c r="F49" s="441">
        <f>月別予定数!O13*90/945</f>
        <v>10.19047619047619</v>
      </c>
      <c r="G49" s="456"/>
      <c r="H49" s="441">
        <f>月別予定数!O13*60/945</f>
        <v>6.7936507936507935</v>
      </c>
      <c r="I49" s="441">
        <f>月別予定数!O13*60/945</f>
        <v>6.7936507936507935</v>
      </c>
      <c r="J49" s="454"/>
      <c r="K49" s="447">
        <f>月別予定数!O13*105/945</f>
        <v>11.888888888888889</v>
      </c>
      <c r="L49" s="453">
        <f>月別予定数!O13*35/945</f>
        <v>3.9629629629629628</v>
      </c>
      <c r="M49" s="453">
        <f>月別予定数!O13*35/945</f>
        <v>3.9629629629629628</v>
      </c>
      <c r="N49" s="485">
        <f>月別予定数!O13*70/945</f>
        <v>7.9259259259259256</v>
      </c>
      <c r="O49" s="440">
        <f t="shared" si="13"/>
        <v>99.074074074074076</v>
      </c>
      <c r="P49" s="371"/>
      <c r="Q49" s="250" t="s">
        <v>122</v>
      </c>
      <c r="R49" s="967">
        <f>月別予定数!R13*140/980</f>
        <v>16.714285714285715</v>
      </c>
      <c r="S49" s="968">
        <f>月別予定数!R13*35/980</f>
        <v>4.1785714285714288</v>
      </c>
      <c r="T49" s="441">
        <f>月別予定数!R13*175/980</f>
        <v>20.892857142857142</v>
      </c>
      <c r="U49" s="441">
        <f>月別予定数!R13*105/980</f>
        <v>12.535714285714286</v>
      </c>
      <c r="V49" s="456"/>
      <c r="W49" s="441">
        <f>月別予定数!R13*50/980</f>
        <v>5.9693877551020407</v>
      </c>
      <c r="X49" s="441">
        <f>月別予定数!R13*50/980</f>
        <v>5.9693877551020407</v>
      </c>
      <c r="Y49" s="441">
        <f>月別予定数!R13*55/980</f>
        <v>6.5663265306122449</v>
      </c>
      <c r="Z49" s="447">
        <f>月別予定数!R13*90/980</f>
        <v>10.744897959183673</v>
      </c>
      <c r="AA49" s="453">
        <f>月別予定数!R13*35/980</f>
        <v>4.1785714285714288</v>
      </c>
      <c r="AB49" s="453">
        <f>月別予定数!R13*35/980</f>
        <v>4.1785714285714288</v>
      </c>
      <c r="AC49" s="453">
        <f>月別予定数!R13*70/980</f>
        <v>8.3571428571428577</v>
      </c>
      <c r="AD49" s="485">
        <f>月別予定数!R13*35/980</f>
        <v>4.1785714285714288</v>
      </c>
      <c r="AE49" s="472">
        <f t="shared" si="12"/>
        <v>104.46428571428572</v>
      </c>
    </row>
    <row r="50" spans="2:31" s="107" customFormat="1" ht="14.1" customHeight="1">
      <c r="B50" s="250" t="s">
        <v>123</v>
      </c>
      <c r="C50" s="967">
        <f>月別予定数!O14*210/945</f>
        <v>22.222222222222221</v>
      </c>
      <c r="D50" s="968">
        <f>月別予定数!O14*35/945</f>
        <v>3.7037037037037037</v>
      </c>
      <c r="E50" s="441">
        <f>月別予定数!O14*175/945</f>
        <v>18.518518518518519</v>
      </c>
      <c r="F50" s="441">
        <f>月別予定数!O14*90/945</f>
        <v>9.5238095238095237</v>
      </c>
      <c r="G50" s="456"/>
      <c r="H50" s="441">
        <f>月別予定数!O14*60/945</f>
        <v>6.3492063492063489</v>
      </c>
      <c r="I50" s="441">
        <f>月別予定数!O14*60/945</f>
        <v>6.3492063492063489</v>
      </c>
      <c r="J50" s="454"/>
      <c r="K50" s="447">
        <f>月別予定数!O14*105/945</f>
        <v>11.111111111111111</v>
      </c>
      <c r="L50" s="453">
        <f>月別予定数!O14*35/945</f>
        <v>3.7037037037037037</v>
      </c>
      <c r="M50" s="453">
        <f>月別予定数!O14*35/945</f>
        <v>3.7037037037037037</v>
      </c>
      <c r="N50" s="485">
        <f>月別予定数!O14*70/945</f>
        <v>7.4074074074074074</v>
      </c>
      <c r="O50" s="470">
        <f t="shared" si="13"/>
        <v>92.592592592592609</v>
      </c>
      <c r="P50" s="371"/>
      <c r="Q50" s="250" t="s">
        <v>123</v>
      </c>
      <c r="R50" s="967">
        <f>月別予定数!R14*140/980</f>
        <v>15</v>
      </c>
      <c r="S50" s="968">
        <f>月別予定数!R14*35/980</f>
        <v>3.75</v>
      </c>
      <c r="T50" s="441">
        <f>月別予定数!R14*175/980</f>
        <v>18.75</v>
      </c>
      <c r="U50" s="441">
        <f>月別予定数!R14*105/980</f>
        <v>11.25</v>
      </c>
      <c r="V50" s="456"/>
      <c r="W50" s="441">
        <f>月別予定数!R14*50/980</f>
        <v>5.3571428571428568</v>
      </c>
      <c r="X50" s="441">
        <f>月別予定数!R14*50/980</f>
        <v>5.3571428571428568</v>
      </c>
      <c r="Y50" s="441">
        <f>月別予定数!R14*55/980</f>
        <v>5.8928571428571432</v>
      </c>
      <c r="Z50" s="447">
        <f>月別予定数!R14*90/980</f>
        <v>9.6428571428571423</v>
      </c>
      <c r="AA50" s="453">
        <f>月別予定数!R14*35/980</f>
        <v>3.75</v>
      </c>
      <c r="AB50" s="453">
        <f>月別予定数!R14*35/980</f>
        <v>3.75</v>
      </c>
      <c r="AC50" s="453">
        <f>月別予定数!R14*70/980</f>
        <v>7.5</v>
      </c>
      <c r="AD50" s="485">
        <f>月別予定数!R14*35/980</f>
        <v>3.75</v>
      </c>
      <c r="AE50" s="470">
        <f t="shared" si="12"/>
        <v>93.749999999999986</v>
      </c>
    </row>
    <row r="51" spans="2:31" s="107" customFormat="1" ht="14.1" customHeight="1">
      <c r="B51" s="251" t="s">
        <v>124</v>
      </c>
      <c r="C51" s="967">
        <f>月別予定数!O15*210/945</f>
        <v>22.333333333333332</v>
      </c>
      <c r="D51" s="968">
        <f>月別予定数!O15*35/945</f>
        <v>3.7222222222222223</v>
      </c>
      <c r="E51" s="711">
        <f>月別予定数!O15*175/945</f>
        <v>18.611111111111111</v>
      </c>
      <c r="F51" s="711">
        <f>月別予定数!O15*90/945</f>
        <v>9.5714285714285712</v>
      </c>
      <c r="G51" s="455"/>
      <c r="H51" s="711">
        <f>月別予定数!O15*60/945</f>
        <v>6.3809523809523814</v>
      </c>
      <c r="I51" s="711">
        <f>月別予定数!O15*60/945</f>
        <v>6.3809523809523814</v>
      </c>
      <c r="J51" s="455"/>
      <c r="K51" s="713">
        <f>月別予定数!O15*105/945</f>
        <v>11.166666666666666</v>
      </c>
      <c r="L51" s="714">
        <f>月別予定数!O15*35/945</f>
        <v>3.7222222222222223</v>
      </c>
      <c r="M51" s="714">
        <f>月別予定数!O15*35/945</f>
        <v>3.7222222222222223</v>
      </c>
      <c r="N51" s="722">
        <f>月別予定数!O15*70/945</f>
        <v>7.4444444444444446</v>
      </c>
      <c r="O51" s="471">
        <f t="shared" si="13"/>
        <v>93.055555555555571</v>
      </c>
      <c r="P51" s="371"/>
      <c r="Q51" s="251" t="s">
        <v>124</v>
      </c>
      <c r="R51" s="967">
        <f>月別予定数!R15*140/980</f>
        <v>15.214285714285714</v>
      </c>
      <c r="S51" s="968">
        <f>月別予定数!R15*35/980</f>
        <v>3.8035714285714284</v>
      </c>
      <c r="T51" s="711">
        <f>月別予定数!R15*175/980</f>
        <v>19.017857142857142</v>
      </c>
      <c r="U51" s="711">
        <f>月別予定数!R15*105/980</f>
        <v>11.410714285714286</v>
      </c>
      <c r="V51" s="455"/>
      <c r="W51" s="711">
        <f>月別予定数!R15*50/980</f>
        <v>5.4336734693877551</v>
      </c>
      <c r="X51" s="711">
        <f>月別予定数!R15*50/980</f>
        <v>5.4336734693877551</v>
      </c>
      <c r="Y51" s="711">
        <f>月別予定数!R15*55/980</f>
        <v>5.9770408163265305</v>
      </c>
      <c r="Z51" s="713">
        <f>月別予定数!R15*90/980</f>
        <v>9.7806122448979593</v>
      </c>
      <c r="AA51" s="714">
        <f>月別予定数!R15*35/980</f>
        <v>3.8035714285714284</v>
      </c>
      <c r="AB51" s="714">
        <f>月別予定数!R15*35/980</f>
        <v>3.8035714285714284</v>
      </c>
      <c r="AC51" s="714">
        <f>月別予定数!R15*70/980</f>
        <v>7.6071428571428568</v>
      </c>
      <c r="AD51" s="722">
        <f>月別予定数!R15*35/980</f>
        <v>3.8035714285714284</v>
      </c>
      <c r="AE51" s="471">
        <f t="shared" si="12"/>
        <v>95.089285714285737</v>
      </c>
    </row>
    <row r="52" spans="2:31" s="107" customFormat="1" ht="14.1" customHeight="1">
      <c r="B52" s="248" t="s">
        <v>125</v>
      </c>
      <c r="C52" s="967">
        <f>月別予定数!O16*210/945</f>
        <v>9.8888888888888893</v>
      </c>
      <c r="D52" s="968">
        <f>月別予定数!O16*35/945</f>
        <v>1.6481481481481481</v>
      </c>
      <c r="E52" s="441">
        <f>月別予定数!O16*175/945</f>
        <v>8.2407407407407405</v>
      </c>
      <c r="F52" s="441">
        <f>月別予定数!O16*90/945</f>
        <v>4.2380952380952381</v>
      </c>
      <c r="G52" s="456"/>
      <c r="H52" s="441">
        <f>月別予定数!O16*60/945</f>
        <v>2.8253968253968256</v>
      </c>
      <c r="I52" s="441">
        <f>月別予定数!O16*60/945</f>
        <v>2.8253968253968256</v>
      </c>
      <c r="J52" s="456"/>
      <c r="K52" s="447">
        <f>月別予定数!O16*105/945</f>
        <v>4.9444444444444446</v>
      </c>
      <c r="L52" s="453">
        <f>月別予定数!O16*35/945</f>
        <v>1.6481481481481481</v>
      </c>
      <c r="M52" s="453">
        <f>月別予定数!O16*35/945</f>
        <v>1.6481481481481481</v>
      </c>
      <c r="N52" s="485">
        <f>月別予定数!O16*70/945</f>
        <v>3.2962962962962963</v>
      </c>
      <c r="O52" s="472">
        <f t="shared" si="13"/>
        <v>41.203703703703702</v>
      </c>
      <c r="P52" s="371"/>
      <c r="Q52" s="248" t="s">
        <v>125</v>
      </c>
      <c r="R52" s="967">
        <f>月別予定数!R16*140/980</f>
        <v>6.6428571428571432</v>
      </c>
      <c r="S52" s="968">
        <f>月別予定数!R16*35/980</f>
        <v>1.6607142857142858</v>
      </c>
      <c r="T52" s="441">
        <f>月別予定数!R16*175/980</f>
        <v>8.3035714285714288</v>
      </c>
      <c r="U52" s="441">
        <f>月別予定数!R16*105/980</f>
        <v>4.9821428571428568</v>
      </c>
      <c r="V52" s="456"/>
      <c r="W52" s="441">
        <f>月別予定数!R16*50/980</f>
        <v>2.3724489795918369</v>
      </c>
      <c r="X52" s="441">
        <f>月別予定数!R16*50/980</f>
        <v>2.3724489795918369</v>
      </c>
      <c r="Y52" s="441">
        <f>月別予定数!R16*55/980</f>
        <v>2.6096938775510203</v>
      </c>
      <c r="Z52" s="447">
        <f>月別予定数!R16*90/980</f>
        <v>4.2704081632653059</v>
      </c>
      <c r="AA52" s="453">
        <f>月別予定数!R16*35/980</f>
        <v>1.6607142857142858</v>
      </c>
      <c r="AB52" s="453">
        <f>月別予定数!R16*35/980</f>
        <v>1.6607142857142858</v>
      </c>
      <c r="AC52" s="453">
        <f>月別予定数!R16*70/980</f>
        <v>3.3214285714285716</v>
      </c>
      <c r="AD52" s="485">
        <f>月別予定数!R16*35/980</f>
        <v>1.6607142857142858</v>
      </c>
      <c r="AE52" s="472">
        <f t="shared" si="12"/>
        <v>41.517857142857139</v>
      </c>
    </row>
    <row r="53" spans="2:31" s="107" customFormat="1" ht="14.1" customHeight="1">
      <c r="B53" s="250" t="s">
        <v>126</v>
      </c>
      <c r="C53" s="967">
        <f>月別予定数!O17*210/945</f>
        <v>21.888888888888889</v>
      </c>
      <c r="D53" s="968">
        <f>月別予定数!O17*35/945</f>
        <v>3.6481481481481484</v>
      </c>
      <c r="E53" s="441">
        <f>月別予定数!O17*175/945</f>
        <v>18.24074074074074</v>
      </c>
      <c r="F53" s="441">
        <f>月別予定数!O17*90/945</f>
        <v>9.3809523809523814</v>
      </c>
      <c r="G53" s="456"/>
      <c r="H53" s="441">
        <f>月別予定数!O17*60/945</f>
        <v>6.253968253968254</v>
      </c>
      <c r="I53" s="441">
        <f>月別予定数!O17*60/945</f>
        <v>6.253968253968254</v>
      </c>
      <c r="J53" s="454"/>
      <c r="K53" s="447">
        <f>月別予定数!O17*105/945</f>
        <v>10.944444444444445</v>
      </c>
      <c r="L53" s="453">
        <f>月別予定数!O17*35/945</f>
        <v>3.6481481481481484</v>
      </c>
      <c r="M53" s="453">
        <f>月別予定数!O17*35/945</f>
        <v>3.6481481481481484</v>
      </c>
      <c r="N53" s="485">
        <f>月別予定数!O17*70/945</f>
        <v>7.2962962962962967</v>
      </c>
      <c r="O53" s="472">
        <f t="shared" si="13"/>
        <v>91.203703703703709</v>
      </c>
      <c r="P53" s="371"/>
      <c r="Q53" s="250" t="s">
        <v>126</v>
      </c>
      <c r="R53" s="967">
        <f>月別予定数!R17*140/980</f>
        <v>14.5</v>
      </c>
      <c r="S53" s="968">
        <f>月別予定数!R17*35/980</f>
        <v>3.625</v>
      </c>
      <c r="T53" s="441">
        <f>月別予定数!R17*175/980</f>
        <v>18.125</v>
      </c>
      <c r="U53" s="441">
        <f>月別予定数!R17*105/980</f>
        <v>10.875</v>
      </c>
      <c r="V53" s="456"/>
      <c r="W53" s="441">
        <f>月別予定数!R17*50/980</f>
        <v>5.1785714285714288</v>
      </c>
      <c r="X53" s="441">
        <f>月別予定数!R17*50/980</f>
        <v>5.1785714285714288</v>
      </c>
      <c r="Y53" s="441">
        <f>月別予定数!R17*55/980</f>
        <v>5.6964285714285712</v>
      </c>
      <c r="Z53" s="447">
        <f>月別予定数!R17*90/980</f>
        <v>9.3214285714285712</v>
      </c>
      <c r="AA53" s="453">
        <f>月別予定数!R17*35/980</f>
        <v>3.625</v>
      </c>
      <c r="AB53" s="453">
        <f>月別予定数!R17*35/980</f>
        <v>3.625</v>
      </c>
      <c r="AC53" s="453">
        <f>月別予定数!R17*70/980</f>
        <v>7.25</v>
      </c>
      <c r="AD53" s="485">
        <f>月別予定数!R17*35/980</f>
        <v>3.625</v>
      </c>
      <c r="AE53" s="472">
        <f t="shared" si="12"/>
        <v>90.625</v>
      </c>
    </row>
    <row r="54" spans="2:31" s="107" customFormat="1" ht="14.1" customHeight="1" thickBot="1">
      <c r="B54" s="252" t="s">
        <v>127</v>
      </c>
      <c r="C54" s="967">
        <f>月別予定数!O18*210/945</f>
        <v>19.555555555555557</v>
      </c>
      <c r="D54" s="968">
        <f>月別予定数!O18*35/945</f>
        <v>3.2592592592592591</v>
      </c>
      <c r="E54" s="716">
        <f>月別予定数!O18*175/945</f>
        <v>16.296296296296298</v>
      </c>
      <c r="F54" s="716">
        <f>月別予定数!O18*90/945</f>
        <v>8.3809523809523814</v>
      </c>
      <c r="G54" s="457"/>
      <c r="H54" s="716">
        <f>月別予定数!O18*60/945</f>
        <v>5.587301587301587</v>
      </c>
      <c r="I54" s="716">
        <f>月別予定数!O18*60/945</f>
        <v>5.587301587301587</v>
      </c>
      <c r="J54" s="457"/>
      <c r="K54" s="718">
        <f>月別予定数!O18*105/945</f>
        <v>9.7777777777777786</v>
      </c>
      <c r="L54" s="719">
        <f>月別予定数!O18*35/945</f>
        <v>3.2592592592592591</v>
      </c>
      <c r="M54" s="719">
        <f>月別予定数!O18*35/945</f>
        <v>3.2592592592592591</v>
      </c>
      <c r="N54" s="721">
        <f>月別予定数!O18*70/945</f>
        <v>6.5185185185185182</v>
      </c>
      <c r="O54" s="474">
        <f t="shared" si="13"/>
        <v>81.481481481481481</v>
      </c>
      <c r="P54" s="371"/>
      <c r="Q54" s="252" t="s">
        <v>127</v>
      </c>
      <c r="R54" s="967">
        <f>月別予定数!R18*140/980</f>
        <v>10.428571428571429</v>
      </c>
      <c r="S54" s="968">
        <f>月別予定数!R18*35/980</f>
        <v>2.6071428571428572</v>
      </c>
      <c r="T54" s="716">
        <f>月別予定数!R18*175/980</f>
        <v>13.035714285714286</v>
      </c>
      <c r="U54" s="716">
        <f>月別予定数!R18*105/980</f>
        <v>7.8214285714285712</v>
      </c>
      <c r="V54" s="457"/>
      <c r="W54" s="716">
        <f>月別予定数!R18*50/980</f>
        <v>3.7244897959183674</v>
      </c>
      <c r="X54" s="716">
        <f>月別予定数!R18*50/980</f>
        <v>3.7244897959183674</v>
      </c>
      <c r="Y54" s="716">
        <f>月別予定数!R18*55/980</f>
        <v>4.0969387755102042</v>
      </c>
      <c r="Z54" s="718">
        <f>月別予定数!R18*90/980</f>
        <v>6.704081632653061</v>
      </c>
      <c r="AA54" s="719">
        <f>月別予定数!R18*35/980</f>
        <v>2.6071428571428572</v>
      </c>
      <c r="AB54" s="719">
        <f>月別予定数!R18*35/980</f>
        <v>2.6071428571428572</v>
      </c>
      <c r="AC54" s="719">
        <f>月別予定数!R18*70/980</f>
        <v>5.2142857142857144</v>
      </c>
      <c r="AD54" s="721">
        <f>月別予定数!R18*35/980</f>
        <v>2.6071428571428572</v>
      </c>
      <c r="AE54" s="474">
        <f t="shared" si="12"/>
        <v>65.178571428571416</v>
      </c>
    </row>
    <row r="55" spans="2:31" s="107" customFormat="1" ht="14.1" customHeight="1" thickTop="1">
      <c r="B55" s="253" t="s">
        <v>77</v>
      </c>
      <c r="C55" s="969">
        <f>SUM(C43:C46)</f>
        <v>83.666666666666671</v>
      </c>
      <c r="D55" s="969">
        <f t="shared" ref="D55:O55" si="14">SUM(D43:D46)</f>
        <v>13.944444444444445</v>
      </c>
      <c r="E55" s="442">
        <f t="shared" si="14"/>
        <v>69.722222222222229</v>
      </c>
      <c r="F55" s="442">
        <f t="shared" si="14"/>
        <v>35.857142857142854</v>
      </c>
      <c r="G55" s="475"/>
      <c r="H55" s="442">
        <f t="shared" si="14"/>
        <v>23.904761904761905</v>
      </c>
      <c r="I55" s="442">
        <f t="shared" si="14"/>
        <v>23.904761904761905</v>
      </c>
      <c r="J55" s="475"/>
      <c r="K55" s="448">
        <f t="shared" si="14"/>
        <v>41.833333333333336</v>
      </c>
      <c r="L55" s="486">
        <f t="shared" si="14"/>
        <v>13.944444444444445</v>
      </c>
      <c r="M55" s="486">
        <f t="shared" si="14"/>
        <v>13.944444444444445</v>
      </c>
      <c r="N55" s="487">
        <f t="shared" si="14"/>
        <v>27.888888888888889</v>
      </c>
      <c r="O55" s="461">
        <f t="shared" si="14"/>
        <v>348.61111111111109</v>
      </c>
      <c r="P55" s="371"/>
      <c r="Q55" s="253" t="s">
        <v>77</v>
      </c>
      <c r="R55" s="969">
        <f>SUM(R43:R46)</f>
        <v>55.071428571428569</v>
      </c>
      <c r="S55" s="969">
        <f t="shared" ref="S55:AE55" si="15">SUM(S43:S46)</f>
        <v>13.767857142857142</v>
      </c>
      <c r="T55" s="442">
        <f t="shared" si="15"/>
        <v>68.839285714285722</v>
      </c>
      <c r="U55" s="442">
        <f t="shared" si="15"/>
        <v>41.303571428571431</v>
      </c>
      <c r="V55" s="475"/>
      <c r="W55" s="442">
        <f t="shared" si="15"/>
        <v>19.668367346938773</v>
      </c>
      <c r="X55" s="442">
        <f t="shared" si="15"/>
        <v>19.668367346938773</v>
      </c>
      <c r="Y55" s="442">
        <f t="shared" si="15"/>
        <v>21.635204081632654</v>
      </c>
      <c r="Z55" s="448">
        <f t="shared" si="15"/>
        <v>35.403061224489804</v>
      </c>
      <c r="AA55" s="486">
        <f t="shared" si="15"/>
        <v>13.767857142857142</v>
      </c>
      <c r="AB55" s="486">
        <f t="shared" si="15"/>
        <v>13.767857142857142</v>
      </c>
      <c r="AC55" s="486">
        <f t="shared" si="15"/>
        <v>27.535714285714285</v>
      </c>
      <c r="AD55" s="487">
        <f t="shared" si="15"/>
        <v>13.767857142857142</v>
      </c>
      <c r="AE55" s="461">
        <f t="shared" si="15"/>
        <v>344.19642857142856</v>
      </c>
    </row>
    <row r="56" spans="2:31" s="107" customFormat="1" ht="14.1" customHeight="1">
      <c r="B56" s="254" t="s">
        <v>78</v>
      </c>
      <c r="C56" s="970">
        <f>SUM(C47:C51)</f>
        <v>102.77777777777777</v>
      </c>
      <c r="D56" s="970">
        <f t="shared" ref="D56:O56" si="16">SUM(D47:D51)</f>
        <v>17.12962962962963</v>
      </c>
      <c r="E56" s="443">
        <f t="shared" si="16"/>
        <v>85.648148148148152</v>
      </c>
      <c r="F56" s="443">
        <f t="shared" si="16"/>
        <v>44.047619047619044</v>
      </c>
      <c r="G56" s="477"/>
      <c r="H56" s="443">
        <f t="shared" si="16"/>
        <v>29.365079365079367</v>
      </c>
      <c r="I56" s="443">
        <f t="shared" si="16"/>
        <v>29.365079365079367</v>
      </c>
      <c r="J56" s="477"/>
      <c r="K56" s="449">
        <f t="shared" si="16"/>
        <v>51.388888888888886</v>
      </c>
      <c r="L56" s="488">
        <f t="shared" si="16"/>
        <v>17.12962962962963</v>
      </c>
      <c r="M56" s="488">
        <f t="shared" si="16"/>
        <v>17.12962962962963</v>
      </c>
      <c r="N56" s="489">
        <f t="shared" si="16"/>
        <v>34.25925925925926</v>
      </c>
      <c r="O56" s="462">
        <f t="shared" si="16"/>
        <v>428.24074074074076</v>
      </c>
      <c r="P56" s="371"/>
      <c r="Q56" s="254" t="s">
        <v>78</v>
      </c>
      <c r="R56" s="970">
        <f>SUM(R47:R51)</f>
        <v>67.785714285714278</v>
      </c>
      <c r="S56" s="970">
        <f t="shared" ref="S56:AE56" si="17">SUM(S47:S51)</f>
        <v>16.946428571428569</v>
      </c>
      <c r="T56" s="443">
        <f t="shared" si="17"/>
        <v>84.732142857142847</v>
      </c>
      <c r="U56" s="443">
        <f t="shared" si="17"/>
        <v>50.839285714285715</v>
      </c>
      <c r="V56" s="477"/>
      <c r="W56" s="443">
        <f t="shared" si="17"/>
        <v>24.20918367346939</v>
      </c>
      <c r="X56" s="443">
        <f t="shared" si="17"/>
        <v>24.20918367346939</v>
      </c>
      <c r="Y56" s="443">
        <f t="shared" si="17"/>
        <v>26.630102040816325</v>
      </c>
      <c r="Z56" s="449">
        <f t="shared" si="17"/>
        <v>43.576530612244902</v>
      </c>
      <c r="AA56" s="488">
        <f t="shared" si="17"/>
        <v>16.946428571428569</v>
      </c>
      <c r="AB56" s="488">
        <f t="shared" si="17"/>
        <v>16.946428571428569</v>
      </c>
      <c r="AC56" s="488">
        <f t="shared" si="17"/>
        <v>33.892857142857139</v>
      </c>
      <c r="AD56" s="489">
        <f t="shared" si="17"/>
        <v>16.946428571428569</v>
      </c>
      <c r="AE56" s="462">
        <f t="shared" si="17"/>
        <v>423.66071428571428</v>
      </c>
    </row>
    <row r="57" spans="2:31" s="107" customFormat="1" ht="14.1" customHeight="1" thickBot="1">
      <c r="B57" s="255" t="s">
        <v>79</v>
      </c>
      <c r="C57" s="971">
        <f>SUM(C52:C54)</f>
        <v>51.333333333333336</v>
      </c>
      <c r="D57" s="971">
        <f t="shared" ref="D57:O57" si="18">SUM(D52:D54)</f>
        <v>8.5555555555555554</v>
      </c>
      <c r="E57" s="444">
        <f t="shared" si="18"/>
        <v>42.777777777777779</v>
      </c>
      <c r="F57" s="444">
        <f t="shared" si="18"/>
        <v>22</v>
      </c>
      <c r="G57" s="479"/>
      <c r="H57" s="444">
        <f t="shared" si="18"/>
        <v>14.666666666666666</v>
      </c>
      <c r="I57" s="444">
        <f t="shared" si="18"/>
        <v>14.666666666666666</v>
      </c>
      <c r="J57" s="479"/>
      <c r="K57" s="450">
        <f t="shared" si="18"/>
        <v>25.666666666666668</v>
      </c>
      <c r="L57" s="490">
        <f t="shared" si="18"/>
        <v>8.5555555555555554</v>
      </c>
      <c r="M57" s="490">
        <f t="shared" si="18"/>
        <v>8.5555555555555554</v>
      </c>
      <c r="N57" s="491">
        <f t="shared" si="18"/>
        <v>17.111111111111111</v>
      </c>
      <c r="O57" s="492">
        <f t="shared" si="18"/>
        <v>213.88888888888891</v>
      </c>
      <c r="P57" s="371"/>
      <c r="Q57" s="255" t="s">
        <v>79</v>
      </c>
      <c r="R57" s="971">
        <f>SUM(R52:R54)</f>
        <v>31.571428571428569</v>
      </c>
      <c r="S57" s="971">
        <f t="shared" ref="S57:AE57" si="19">SUM(S52:S54)</f>
        <v>7.8928571428571423</v>
      </c>
      <c r="T57" s="444">
        <f t="shared" si="19"/>
        <v>39.464285714285715</v>
      </c>
      <c r="U57" s="444">
        <f t="shared" si="19"/>
        <v>23.678571428571431</v>
      </c>
      <c r="V57" s="479"/>
      <c r="W57" s="444">
        <f t="shared" si="19"/>
        <v>11.275510204081634</v>
      </c>
      <c r="X57" s="444">
        <f t="shared" si="19"/>
        <v>11.275510204081634</v>
      </c>
      <c r="Y57" s="444">
        <f t="shared" si="19"/>
        <v>12.403061224489797</v>
      </c>
      <c r="Z57" s="450">
        <f t="shared" si="19"/>
        <v>20.295918367346939</v>
      </c>
      <c r="AA57" s="490">
        <f t="shared" si="19"/>
        <v>7.8928571428571423</v>
      </c>
      <c r="AB57" s="490">
        <f t="shared" si="19"/>
        <v>7.8928571428571423</v>
      </c>
      <c r="AC57" s="490">
        <f t="shared" si="19"/>
        <v>15.785714285714285</v>
      </c>
      <c r="AD57" s="491">
        <f t="shared" si="19"/>
        <v>7.8928571428571423</v>
      </c>
      <c r="AE57" s="492">
        <f t="shared" si="19"/>
        <v>197.32142857142856</v>
      </c>
    </row>
    <row r="58" spans="2:31" s="107" customFormat="1" ht="14.1" customHeight="1" thickTop="1">
      <c r="B58" s="256" t="s">
        <v>80</v>
      </c>
      <c r="C58" s="972">
        <f>SUM(C55:C57)</f>
        <v>237.7777777777778</v>
      </c>
      <c r="D58" s="972">
        <f t="shared" ref="D58:O58" si="20">SUM(D55:D57)</f>
        <v>39.629629629629633</v>
      </c>
      <c r="E58" s="445">
        <f t="shared" si="20"/>
        <v>198.14814814814815</v>
      </c>
      <c r="F58" s="445">
        <f t="shared" si="20"/>
        <v>101.9047619047619</v>
      </c>
      <c r="G58" s="481"/>
      <c r="H58" s="445">
        <f t="shared" si="20"/>
        <v>67.936507936507937</v>
      </c>
      <c r="I58" s="445">
        <f t="shared" si="20"/>
        <v>67.936507936507937</v>
      </c>
      <c r="J58" s="481"/>
      <c r="K58" s="451">
        <f t="shared" si="20"/>
        <v>118.8888888888889</v>
      </c>
      <c r="L58" s="493">
        <f t="shared" si="20"/>
        <v>39.629629629629633</v>
      </c>
      <c r="M58" s="493">
        <f t="shared" si="20"/>
        <v>39.629629629629633</v>
      </c>
      <c r="N58" s="482">
        <f t="shared" si="20"/>
        <v>79.259259259259267</v>
      </c>
      <c r="O58" s="464">
        <f t="shared" si="20"/>
        <v>990.74074074074076</v>
      </c>
      <c r="P58" s="371"/>
      <c r="Q58" s="256" t="s">
        <v>80</v>
      </c>
      <c r="R58" s="972">
        <f>SUM(R55:R57)</f>
        <v>154.42857142857142</v>
      </c>
      <c r="S58" s="972">
        <f t="shared" ref="S58:AE58" si="21">SUM(S55:S57)</f>
        <v>38.607142857142854</v>
      </c>
      <c r="T58" s="445">
        <f t="shared" si="21"/>
        <v>193.03571428571428</v>
      </c>
      <c r="U58" s="445">
        <f t="shared" si="21"/>
        <v>115.82142857142857</v>
      </c>
      <c r="V58" s="481"/>
      <c r="W58" s="445">
        <f t="shared" si="21"/>
        <v>55.153061224489797</v>
      </c>
      <c r="X58" s="445">
        <f t="shared" si="21"/>
        <v>55.153061224489797</v>
      </c>
      <c r="Y58" s="445">
        <f t="shared" si="21"/>
        <v>60.668367346938773</v>
      </c>
      <c r="Z58" s="451">
        <f t="shared" si="21"/>
        <v>99.275510204081641</v>
      </c>
      <c r="AA58" s="493">
        <f t="shared" si="21"/>
        <v>38.607142857142854</v>
      </c>
      <c r="AB58" s="493">
        <f t="shared" si="21"/>
        <v>38.607142857142854</v>
      </c>
      <c r="AC58" s="493">
        <f t="shared" si="21"/>
        <v>77.214285714285708</v>
      </c>
      <c r="AD58" s="482">
        <f t="shared" si="21"/>
        <v>38.607142857142854</v>
      </c>
      <c r="AE58" s="464">
        <f t="shared" si="21"/>
        <v>965.17857142857144</v>
      </c>
    </row>
    <row r="59" spans="2:31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</row>
    <row r="60" spans="2:31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</row>
    <row r="61" spans="2:31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2:31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313" t="s">
        <v>343</v>
      </c>
      <c r="O62" s="1313"/>
      <c r="P62" s="1313"/>
      <c r="Q62" s="1313"/>
      <c r="R62" s="1313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3" spans="2:31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</row>
    <row r="64" spans="2:31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</row>
    <row r="65" spans="2:31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 spans="2:31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</row>
    <row r="67" spans="2:31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</row>
    <row r="68" spans="2:31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</row>
    <row r="69" spans="2:31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</row>
    <row r="70" spans="2:31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2:31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2:31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2:31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2:31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</row>
    <row r="75" spans="2:31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2:31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2:31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2:31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2:31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2:31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2:31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2:31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 spans="2:31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</row>
    <row r="84" spans="2:31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</row>
    <row r="85" spans="2:31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</row>
    <row r="86" spans="2:31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</row>
    <row r="87" spans="2:31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</row>
    <row r="88" spans="2:31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</row>
    <row r="89" spans="2:31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</row>
    <row r="90" spans="2:31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</row>
    <row r="91" spans="2:31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</row>
    <row r="92" spans="2:31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</row>
    <row r="93" spans="2:31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</row>
    <row r="94" spans="2:31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</row>
    <row r="95" spans="2:31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</row>
    <row r="96" spans="2:31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</row>
    <row r="97" spans="2:31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</row>
    <row r="98" spans="2:31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</row>
    <row r="99" spans="2:31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</row>
    <row r="100" spans="2:31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</row>
    <row r="101" spans="2:31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</row>
    <row r="102" spans="2:31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</row>
    <row r="103" spans="2:31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</row>
    <row r="104" spans="2:31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</row>
    <row r="105" spans="2:31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2:31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</row>
    <row r="107" spans="2:31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 spans="2:31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</row>
    <row r="109" spans="2:31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</row>
    <row r="110" spans="2:31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</row>
    <row r="111" spans="2:31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</row>
    <row r="112" spans="2:31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</row>
    <row r="113" spans="2:31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</row>
    <row r="114" spans="2:31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</row>
    <row r="115" spans="2:31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</row>
    <row r="116" spans="2:31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</row>
    <row r="117" spans="2:31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2:31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</row>
    <row r="119" spans="2:31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</row>
    <row r="120" spans="2:31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</row>
    <row r="121" spans="2:31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</row>
    <row r="122" spans="2:31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</row>
    <row r="123" spans="2:31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</row>
    <row r="124" spans="2:31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</row>
    <row r="125" spans="2:31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</row>
    <row r="126" spans="2:31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</row>
    <row r="127" spans="2:31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</row>
    <row r="128" spans="2:31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</row>
    <row r="129" spans="2:31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</row>
    <row r="130" spans="2:31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</row>
    <row r="131" spans="2:31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</row>
    <row r="132" spans="2:31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</row>
    <row r="133" spans="2:31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</row>
    <row r="134" spans="2:31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</row>
    <row r="135" spans="2:31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</row>
    <row r="136" spans="2:31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</row>
    <row r="137" spans="2:31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</row>
    <row r="138" spans="2:31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</row>
    <row r="139" spans="2:31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</row>
    <row r="140" spans="2:31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</row>
    <row r="141" spans="2:31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</row>
    <row r="142" spans="2:31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</row>
    <row r="143" spans="2:31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</row>
    <row r="144" spans="2:31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</row>
    <row r="145" spans="2:31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</row>
    <row r="146" spans="2:31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</row>
    <row r="147" spans="2:31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</row>
    <row r="148" spans="2:31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</row>
    <row r="149" spans="2:31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</row>
    <row r="150" spans="2:31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</row>
    <row r="151" spans="2:31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</row>
    <row r="152" spans="2:31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</row>
    <row r="153" spans="2:31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</row>
    <row r="154" spans="2:31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</row>
    <row r="155" spans="2:31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</row>
    <row r="156" spans="2:31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</row>
    <row r="157" spans="2:31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</row>
    <row r="158" spans="2:31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</row>
    <row r="159" spans="2:31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</row>
    <row r="160" spans="2:31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</row>
    <row r="161" spans="2:31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</row>
    <row r="162" spans="2:31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</row>
    <row r="163" spans="2:31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</row>
    <row r="164" spans="2:31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</row>
    <row r="165" spans="2:31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</row>
    <row r="166" spans="2:31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</row>
    <row r="167" spans="2:31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</row>
    <row r="168" spans="2:31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</row>
    <row r="169" spans="2:31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</row>
    <row r="170" spans="2:31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</row>
    <row r="171" spans="2:31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</row>
    <row r="172" spans="2:31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</row>
    <row r="173" spans="2:31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</row>
    <row r="174" spans="2:31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</row>
    <row r="175" spans="2:31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</row>
    <row r="176" spans="2:31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</row>
    <row r="177" spans="2:31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</row>
    <row r="178" spans="2:31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</row>
    <row r="179" spans="2:31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</row>
    <row r="180" spans="2:31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</row>
    <row r="181" spans="2:31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</row>
    <row r="182" spans="2:31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</row>
    <row r="183" spans="2:31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</row>
    <row r="184" spans="2:31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</row>
    <row r="185" spans="2:31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</row>
    <row r="186" spans="2:31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</row>
    <row r="187" spans="2:31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</row>
    <row r="188" spans="2:31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</row>
    <row r="189" spans="2:31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</row>
    <row r="190" spans="2:31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</row>
    <row r="191" spans="2:31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</row>
    <row r="192" spans="2:31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</row>
    <row r="193" spans="2:31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</row>
    <row r="194" spans="2:31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</row>
    <row r="195" spans="2:31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</row>
    <row r="196" spans="2:31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</row>
    <row r="197" spans="2:31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</row>
    <row r="198" spans="2:31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</row>
    <row r="199" spans="2:31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</row>
    <row r="200" spans="2:31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</row>
    <row r="201" spans="2:31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</row>
    <row r="202" spans="2:31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</row>
    <row r="203" spans="2:31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</row>
    <row r="204" spans="2:31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</row>
    <row r="205" spans="2:31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</row>
    <row r="206" spans="2:31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</row>
    <row r="207" spans="2:31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</row>
    <row r="208" spans="2:31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</row>
    <row r="209" spans="2:31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</row>
    <row r="210" spans="2:31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</row>
    <row r="211" spans="2:31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</row>
    <row r="212" spans="2:31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</row>
    <row r="213" spans="2:31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</row>
    <row r="214" spans="2:31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</row>
    <row r="215" spans="2:31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</row>
    <row r="216" spans="2:31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</row>
    <row r="217" spans="2:31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</row>
    <row r="218" spans="2:31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</row>
    <row r="219" spans="2:31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</row>
    <row r="220" spans="2:31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</row>
    <row r="221" spans="2:31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</row>
    <row r="222" spans="2:31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</row>
    <row r="223" spans="2:31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</row>
    <row r="224" spans="2:31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</row>
    <row r="225" spans="2:31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</row>
    <row r="226" spans="2:31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</row>
    <row r="227" spans="2:31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</row>
    <row r="228" spans="2:31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</row>
    <row r="229" spans="2:31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</row>
    <row r="230" spans="2:31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</row>
    <row r="231" spans="2:31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</row>
    <row r="232" spans="2:31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</row>
    <row r="233" spans="2:31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</row>
    <row r="234" spans="2:31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</row>
    <row r="235" spans="2:31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</row>
    <row r="236" spans="2:31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</row>
    <row r="237" spans="2:31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</row>
    <row r="238" spans="2:31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</row>
    <row r="239" spans="2:31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</row>
    <row r="240" spans="2:31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</row>
    <row r="241" spans="2:31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</row>
    <row r="242" spans="2:31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</row>
    <row r="243" spans="2:31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</row>
    <row r="244" spans="2:31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</row>
    <row r="245" spans="2:31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</row>
    <row r="246" spans="2:31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</row>
    <row r="247" spans="2:31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</row>
    <row r="248" spans="2:31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</row>
    <row r="249" spans="2:31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</row>
    <row r="250" spans="2:31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</row>
    <row r="251" spans="2:31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</row>
    <row r="252" spans="2:31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</row>
    <row r="253" spans="2:31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</row>
    <row r="254" spans="2:31"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</row>
    <row r="255" spans="2:31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</row>
    <row r="256" spans="2:31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</row>
    <row r="257" spans="2:31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</row>
    <row r="258" spans="2:31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</row>
    <row r="259" spans="2:31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</row>
    <row r="260" spans="2:31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</row>
    <row r="261" spans="2:31"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</row>
    <row r="262" spans="2:31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</row>
    <row r="263" spans="2:31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</row>
    <row r="264" spans="2:31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</row>
    <row r="265" spans="2:31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</row>
    <row r="266" spans="2:31"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</row>
    <row r="267" spans="2:31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</row>
    <row r="268" spans="2:31"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</row>
    <row r="269" spans="2:31"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</row>
    <row r="270" spans="2:31"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</row>
    <row r="271" spans="2:31"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</row>
    <row r="272" spans="2:31"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</row>
    <row r="273" spans="2:31"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</row>
    <row r="274" spans="2:31"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</row>
    <row r="275" spans="2:31"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</row>
    <row r="276" spans="2:31"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</row>
    <row r="277" spans="2:31"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</row>
    <row r="278" spans="2:31"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</row>
    <row r="279" spans="2:31"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</row>
    <row r="280" spans="2:31"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</row>
    <row r="281" spans="2:31"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</row>
    <row r="282" spans="2:31"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</row>
    <row r="283" spans="2:31"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</row>
    <row r="284" spans="2:31"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</row>
    <row r="285" spans="2:31"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</row>
    <row r="286" spans="2:31"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</row>
    <row r="287" spans="2:31"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</row>
    <row r="288" spans="2:31"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</row>
    <row r="289" spans="2:31"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</row>
    <row r="290" spans="2:31"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</row>
    <row r="291" spans="2:31"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</row>
    <row r="292" spans="2:31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</row>
    <row r="293" spans="2:31"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</row>
    <row r="294" spans="2:31"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</row>
    <row r="295" spans="2:31"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</row>
    <row r="296" spans="2:31"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</row>
    <row r="297" spans="2:31"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</row>
    <row r="298" spans="2:31"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</row>
    <row r="299" spans="2:31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</row>
    <row r="300" spans="2:31"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</row>
    <row r="301" spans="2:31"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</row>
    <row r="302" spans="2:31"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</row>
    <row r="303" spans="2:31"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</row>
    <row r="304" spans="2:31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</row>
    <row r="305" spans="2:31"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</row>
    <row r="306" spans="2:31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</row>
    <row r="307" spans="2:31"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</row>
    <row r="308" spans="2:31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</row>
    <row r="309" spans="2:31"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</row>
    <row r="310" spans="2:31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</row>
    <row r="311" spans="2:31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</row>
    <row r="312" spans="2:31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</row>
    <row r="313" spans="2:31"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</row>
    <row r="314" spans="2:31"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</row>
    <row r="315" spans="2:31"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</row>
    <row r="316" spans="2:31"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</row>
    <row r="317" spans="2:31"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</row>
    <row r="318" spans="2:31"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</row>
    <row r="319" spans="2:31"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</row>
    <row r="320" spans="2:31"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</row>
    <row r="321" spans="2:31"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</row>
    <row r="322" spans="2:31"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</row>
    <row r="323" spans="2:31"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</row>
    <row r="324" spans="2:31"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</row>
    <row r="325" spans="2:31"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</row>
    <row r="326" spans="2:31"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</row>
    <row r="327" spans="2:31"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</row>
    <row r="328" spans="2:31"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</row>
    <row r="329" spans="2:31"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</row>
    <row r="330" spans="2:31"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</row>
    <row r="331" spans="2:31"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</row>
    <row r="332" spans="2:31"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</row>
    <row r="333" spans="2:31"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</row>
    <row r="334" spans="2:31"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</row>
    <row r="335" spans="2:31"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</row>
    <row r="336" spans="2:31"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</row>
    <row r="337" spans="2:31"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</row>
    <row r="338" spans="2:31"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</row>
    <row r="339" spans="2:31"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</row>
    <row r="340" spans="2:31"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</row>
    <row r="341" spans="2:31"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</row>
    <row r="342" spans="2:31"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</row>
    <row r="343" spans="2:31"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</row>
    <row r="344" spans="2:31"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</row>
    <row r="345" spans="2:31"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</row>
    <row r="346" spans="2:31"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</row>
    <row r="347" spans="2:31"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</row>
    <row r="348" spans="2:31"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</row>
    <row r="349" spans="2:31"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</row>
    <row r="350" spans="2:31"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</row>
    <row r="351" spans="2:31"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</row>
    <row r="352" spans="2:31"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</row>
    <row r="353" spans="2:31"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</row>
    <row r="354" spans="2:31"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</row>
  </sheetData>
  <mergeCells count="9">
    <mergeCell ref="B41:O41"/>
    <mergeCell ref="Q41:AE41"/>
    <mergeCell ref="N62:R62"/>
    <mergeCell ref="B1:M1"/>
    <mergeCell ref="O1:AE2"/>
    <mergeCell ref="B3:O3"/>
    <mergeCell ref="Q3:AE3"/>
    <mergeCell ref="B22:O22"/>
    <mergeCell ref="Q22:AE22"/>
  </mergeCells>
  <phoneticPr fontId="2"/>
  <printOptions horizontalCentered="1"/>
  <pageMargins left="0.39370078740157483" right="0.39370078740157483" top="0.59055118110236227" bottom="0.59055118110236227" header="0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54"/>
  <sheetViews>
    <sheetView showGridLines="0" view="pageBreakPreview" topLeftCell="A25" zoomScaleNormal="115" zoomScaleSheetLayoutView="100" workbookViewId="0">
      <selection activeCell="B22" sqref="B22:Q22"/>
    </sheetView>
  </sheetViews>
  <sheetFormatPr defaultRowHeight="13.2"/>
  <cols>
    <col min="1" max="1" width="0.77734375" customWidth="1"/>
    <col min="2" max="2" width="4.6640625" customWidth="1"/>
    <col min="3" max="3" width="3.109375" customWidth="1"/>
    <col min="4" max="4" width="3.109375" style="1145" customWidth="1"/>
    <col min="5" max="15" width="3.109375" customWidth="1"/>
    <col min="16" max="16" width="3.109375" style="995" customWidth="1"/>
    <col min="17" max="18" width="3.109375" customWidth="1"/>
    <col min="19" max="19" width="4.6640625" customWidth="1"/>
    <col min="20" max="20" width="3.109375" customWidth="1"/>
    <col min="21" max="21" width="3.109375" style="1145" customWidth="1"/>
    <col min="22" max="34" width="3.109375" customWidth="1"/>
    <col min="36" max="36" width="3.44140625" customWidth="1"/>
    <col min="37" max="37" width="7.33203125" customWidth="1"/>
  </cols>
  <sheetData>
    <row r="1" spans="2:52" ht="20.100000000000001" customHeight="1">
      <c r="B1" s="1034" t="s">
        <v>217</v>
      </c>
      <c r="C1" s="1034"/>
      <c r="D1" s="1153"/>
      <c r="E1" s="1034"/>
      <c r="F1" s="1034"/>
      <c r="G1" s="1034"/>
      <c r="H1" s="1034"/>
      <c r="I1" s="1034"/>
      <c r="J1" s="1034"/>
      <c r="K1" s="1034"/>
      <c r="L1" s="1034"/>
      <c r="M1" s="1034"/>
      <c r="N1" s="1035"/>
      <c r="O1" s="1036"/>
      <c r="P1" s="1036"/>
      <c r="Q1" s="1314"/>
      <c r="R1" s="1315"/>
      <c r="S1" s="1315"/>
      <c r="T1" s="1315"/>
      <c r="U1" s="1315"/>
      <c r="V1" s="1315"/>
      <c r="W1" s="1315"/>
      <c r="X1" s="1315"/>
      <c r="Y1" s="1315"/>
      <c r="Z1" s="1315"/>
      <c r="AA1" s="1315"/>
      <c r="AB1" s="1315"/>
      <c r="AC1" s="1315"/>
      <c r="AD1" s="1315"/>
      <c r="AE1" s="1315"/>
      <c r="AF1" s="1315"/>
      <c r="AG1" s="1315"/>
      <c r="AH1" s="1315"/>
    </row>
    <row r="2" spans="2:52" ht="9.9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239"/>
      <c r="O2" s="238"/>
      <c r="P2" s="996"/>
      <c r="Q2" s="1315"/>
      <c r="R2" s="1315"/>
      <c r="S2" s="1315"/>
      <c r="T2" s="1315"/>
      <c r="U2" s="1315"/>
      <c r="V2" s="1315"/>
      <c r="W2" s="1315"/>
      <c r="X2" s="1315"/>
      <c r="Y2" s="1315"/>
      <c r="Z2" s="1315"/>
      <c r="AA2" s="1315"/>
      <c r="AB2" s="1315"/>
      <c r="AC2" s="1315"/>
      <c r="AD2" s="1315"/>
      <c r="AE2" s="1315"/>
      <c r="AF2" s="1315"/>
      <c r="AG2" s="1315"/>
      <c r="AH2" s="1315"/>
    </row>
    <row r="3" spans="2:52" s="108" customFormat="1" ht="15" customHeight="1" thickBot="1">
      <c r="B3" s="1319" t="s">
        <v>266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20"/>
      <c r="R3" s="240"/>
      <c r="S3" s="1319" t="s">
        <v>269</v>
      </c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19"/>
      <c r="AG3" s="1319"/>
      <c r="AH3" s="1320"/>
    </row>
    <row r="4" spans="2:52" s="107" customFormat="1" ht="14.1" customHeight="1" thickBot="1">
      <c r="B4" s="241" t="s">
        <v>63</v>
      </c>
      <c r="C4" s="242" t="s">
        <v>35</v>
      </c>
      <c r="D4" s="242" t="s">
        <v>622</v>
      </c>
      <c r="E4" s="243" t="s">
        <v>37</v>
      </c>
      <c r="F4" s="243" t="s">
        <v>36</v>
      </c>
      <c r="G4" s="243" t="s">
        <v>38</v>
      </c>
      <c r="H4" s="243" t="s">
        <v>39</v>
      </c>
      <c r="I4" s="243" t="s">
        <v>40</v>
      </c>
      <c r="J4" s="243" t="s">
        <v>41</v>
      </c>
      <c r="K4" s="243" t="s">
        <v>42</v>
      </c>
      <c r="L4" s="244" t="s">
        <v>43</v>
      </c>
      <c r="M4" s="245" t="s">
        <v>45</v>
      </c>
      <c r="N4" s="245" t="s">
        <v>46</v>
      </c>
      <c r="O4" s="1012" t="s">
        <v>49</v>
      </c>
      <c r="P4" s="241"/>
      <c r="Q4" s="246" t="s">
        <v>25</v>
      </c>
      <c r="R4" s="247"/>
      <c r="S4" s="241" t="s">
        <v>63</v>
      </c>
      <c r="T4" s="242" t="s">
        <v>35</v>
      </c>
      <c r="U4" s="242" t="s">
        <v>622</v>
      </c>
      <c r="V4" s="243" t="s">
        <v>37</v>
      </c>
      <c r="W4" s="243" t="s">
        <v>36</v>
      </c>
      <c r="X4" s="243" t="s">
        <v>38</v>
      </c>
      <c r="Y4" s="243" t="s">
        <v>39</v>
      </c>
      <c r="Z4" s="243" t="s">
        <v>40</v>
      </c>
      <c r="AA4" s="243" t="s">
        <v>41</v>
      </c>
      <c r="AB4" s="243" t="s">
        <v>42</v>
      </c>
      <c r="AC4" s="244" t="s">
        <v>43</v>
      </c>
      <c r="AD4" s="245" t="s">
        <v>45</v>
      </c>
      <c r="AE4" s="245" t="s">
        <v>46</v>
      </c>
      <c r="AF4" s="245" t="s">
        <v>49</v>
      </c>
      <c r="AG4" s="241" t="s">
        <v>495</v>
      </c>
      <c r="AH4" s="376" t="s">
        <v>25</v>
      </c>
      <c r="AJ4" s="1306"/>
      <c r="AK4" s="1307"/>
      <c r="AL4" s="1038" t="s">
        <v>496</v>
      </c>
      <c r="AM4" s="1038" t="s">
        <v>497</v>
      </c>
      <c r="AN4" s="1038" t="s">
        <v>498</v>
      </c>
      <c r="AO4" s="1038" t="s">
        <v>499</v>
      </c>
      <c r="AP4" s="1038" t="s">
        <v>500</v>
      </c>
      <c r="AQ4" s="1038" t="s">
        <v>501</v>
      </c>
      <c r="AR4" s="106"/>
      <c r="AS4" s="106"/>
      <c r="AT4" s="106"/>
      <c r="AU4" s="106"/>
      <c r="AV4" s="106"/>
      <c r="AW4" s="106"/>
      <c r="AX4" s="106"/>
      <c r="AY4" s="105"/>
      <c r="AZ4" s="105"/>
    </row>
    <row r="5" spans="2:52" s="107" customFormat="1" ht="14.1" customHeight="1" thickTop="1" thickBot="1">
      <c r="B5" s="248" t="s">
        <v>116</v>
      </c>
      <c r="C5" s="439">
        <v>17</v>
      </c>
      <c r="D5" s="439">
        <v>2</v>
      </c>
      <c r="E5" s="454"/>
      <c r="F5" s="441">
        <v>8</v>
      </c>
      <c r="G5" s="454"/>
      <c r="H5" s="441">
        <v>6</v>
      </c>
      <c r="I5" s="441">
        <v>4</v>
      </c>
      <c r="J5" s="441">
        <v>4</v>
      </c>
      <c r="K5" s="454"/>
      <c r="L5" s="441">
        <f>3*3</f>
        <v>9</v>
      </c>
      <c r="M5" s="441">
        <v>2</v>
      </c>
      <c r="N5" s="441">
        <f>1*3</f>
        <v>3</v>
      </c>
      <c r="O5" s="1017"/>
      <c r="P5" s="485"/>
      <c r="Q5" s="440">
        <f t="shared" ref="Q5:Q16" si="0">SUM(C5:O5)</f>
        <v>55</v>
      </c>
      <c r="R5" s="249"/>
      <c r="S5" s="248" t="s">
        <v>116</v>
      </c>
      <c r="T5" s="1075">
        <v>20</v>
      </c>
      <c r="U5" s="1168">
        <v>2</v>
      </c>
      <c r="V5" s="1076">
        <v>7</v>
      </c>
      <c r="W5" s="1076">
        <f>5*3</f>
        <v>15</v>
      </c>
      <c r="X5" s="1076">
        <f>3*3</f>
        <v>9</v>
      </c>
      <c r="Y5" s="484"/>
      <c r="Z5" s="1076">
        <v>4</v>
      </c>
      <c r="AA5" s="1076">
        <v>4</v>
      </c>
      <c r="AB5" s="452"/>
      <c r="AC5" s="1076">
        <f>3*3</f>
        <v>9</v>
      </c>
      <c r="AD5" s="1076">
        <v>3</v>
      </c>
      <c r="AE5" s="1076">
        <f>1*3</f>
        <v>3</v>
      </c>
      <c r="AF5" s="1076">
        <f>3*2</f>
        <v>6</v>
      </c>
      <c r="AG5" s="1077">
        <f>1*3</f>
        <v>3</v>
      </c>
      <c r="AH5" s="472">
        <f t="shared" ref="AH5:AH16" si="1">SUM(T5:AG5)</f>
        <v>85</v>
      </c>
      <c r="AJ5" s="1310"/>
      <c r="AK5" s="1311"/>
      <c r="AL5" s="1039" t="s">
        <v>502</v>
      </c>
      <c r="AM5" s="1039" t="s">
        <v>502</v>
      </c>
      <c r="AN5" s="1039" t="s">
        <v>502</v>
      </c>
      <c r="AO5" s="1039" t="s">
        <v>502</v>
      </c>
      <c r="AP5" s="1039" t="s">
        <v>502</v>
      </c>
      <c r="AQ5" s="1039" t="s">
        <v>502</v>
      </c>
      <c r="AR5" s="106"/>
      <c r="AS5" s="106"/>
      <c r="AT5" s="106"/>
      <c r="AU5" s="106"/>
      <c r="AV5" s="106"/>
      <c r="AW5" s="106"/>
      <c r="AX5" s="106"/>
      <c r="AY5" s="105"/>
      <c r="AZ5" s="105"/>
    </row>
    <row r="6" spans="2:52" s="107" customFormat="1" ht="14.1" customHeight="1" thickTop="1">
      <c r="B6" s="250" t="s">
        <v>117</v>
      </c>
      <c r="C6" s="439">
        <v>22</v>
      </c>
      <c r="D6" s="439">
        <v>3</v>
      </c>
      <c r="E6" s="454"/>
      <c r="F6" s="441">
        <f>4*3</f>
        <v>12</v>
      </c>
      <c r="G6" s="454"/>
      <c r="H6" s="441">
        <f>3*3</f>
        <v>9</v>
      </c>
      <c r="I6" s="441">
        <f>2*3</f>
        <v>6</v>
      </c>
      <c r="J6" s="441">
        <f>2*3</f>
        <v>6</v>
      </c>
      <c r="K6" s="454"/>
      <c r="L6" s="441">
        <f>3*3</f>
        <v>9</v>
      </c>
      <c r="M6" s="441">
        <v>3</v>
      </c>
      <c r="N6" s="441">
        <f>1*3</f>
        <v>3</v>
      </c>
      <c r="O6" s="1018"/>
      <c r="P6" s="485"/>
      <c r="Q6" s="440">
        <f t="shared" si="0"/>
        <v>73</v>
      </c>
      <c r="R6" s="249"/>
      <c r="S6" s="250" t="s">
        <v>117</v>
      </c>
      <c r="T6" s="1072">
        <v>22</v>
      </c>
      <c r="U6" s="439">
        <v>3</v>
      </c>
      <c r="V6" s="441">
        <f>3*2.6</f>
        <v>7.8000000000000007</v>
      </c>
      <c r="W6" s="441">
        <f>5*3</f>
        <v>15</v>
      </c>
      <c r="X6" s="441">
        <f>3*3</f>
        <v>9</v>
      </c>
      <c r="Y6" s="456"/>
      <c r="Z6" s="441">
        <v>6</v>
      </c>
      <c r="AA6" s="441">
        <v>6</v>
      </c>
      <c r="AB6" s="454"/>
      <c r="AC6" s="441">
        <f>3*3</f>
        <v>9</v>
      </c>
      <c r="AD6" s="441">
        <f>1*3</f>
        <v>3</v>
      </c>
      <c r="AE6" s="441">
        <f>1*3</f>
        <v>3</v>
      </c>
      <c r="AF6" s="441">
        <f>3*2</f>
        <v>6</v>
      </c>
      <c r="AG6" s="1078">
        <f>1*3</f>
        <v>3</v>
      </c>
      <c r="AH6" s="472">
        <f t="shared" si="1"/>
        <v>92.8</v>
      </c>
      <c r="AJ6" s="1040" t="s">
        <v>503</v>
      </c>
      <c r="AK6" s="1312" t="s">
        <v>506</v>
      </c>
      <c r="AL6" s="1043">
        <v>306</v>
      </c>
      <c r="AM6" s="1043">
        <v>315</v>
      </c>
      <c r="AN6" s="1043">
        <v>245</v>
      </c>
      <c r="AO6" s="1043">
        <v>245</v>
      </c>
      <c r="AP6" s="1043">
        <v>175</v>
      </c>
      <c r="AQ6" s="1043">
        <v>175</v>
      </c>
    </row>
    <row r="7" spans="2:52" s="107" customFormat="1" ht="14.1" customHeight="1" thickBot="1">
      <c r="B7" s="250" t="s">
        <v>118</v>
      </c>
      <c r="C7" s="439">
        <v>34</v>
      </c>
      <c r="D7" s="439">
        <v>4</v>
      </c>
      <c r="E7" s="454"/>
      <c r="F7" s="441">
        <f>4*4</f>
        <v>16</v>
      </c>
      <c r="G7" s="454"/>
      <c r="H7" s="441">
        <f>3*4</f>
        <v>12</v>
      </c>
      <c r="I7" s="441">
        <f>2*4</f>
        <v>8</v>
      </c>
      <c r="J7" s="441">
        <f>2*4</f>
        <v>8</v>
      </c>
      <c r="K7" s="454"/>
      <c r="L7" s="441">
        <f>3*4</f>
        <v>12</v>
      </c>
      <c r="M7" s="441">
        <f>1*4</f>
        <v>4</v>
      </c>
      <c r="N7" s="441">
        <f>1*4</f>
        <v>4</v>
      </c>
      <c r="O7" s="1018"/>
      <c r="P7" s="485"/>
      <c r="Q7" s="440">
        <f t="shared" si="0"/>
        <v>102</v>
      </c>
      <c r="R7" s="249"/>
      <c r="S7" s="250" t="s">
        <v>118</v>
      </c>
      <c r="T7" s="1072">
        <v>28</v>
      </c>
      <c r="U7" s="439">
        <v>4</v>
      </c>
      <c r="V7" s="441">
        <f>4*2.6</f>
        <v>10.4</v>
      </c>
      <c r="W7" s="441">
        <f>5*4</f>
        <v>20</v>
      </c>
      <c r="X7" s="441">
        <f>4*3</f>
        <v>12</v>
      </c>
      <c r="Y7" s="456"/>
      <c r="Z7" s="441">
        <v>5</v>
      </c>
      <c r="AA7" s="441">
        <v>6</v>
      </c>
      <c r="AB7" s="454"/>
      <c r="AC7" s="441">
        <f>4*3</f>
        <v>12</v>
      </c>
      <c r="AD7" s="441">
        <f>1*4</f>
        <v>4</v>
      </c>
      <c r="AE7" s="441">
        <f>1*4</f>
        <v>4</v>
      </c>
      <c r="AF7" s="441">
        <f>4*2</f>
        <v>8</v>
      </c>
      <c r="AG7" s="1078">
        <f>1*4</f>
        <v>4</v>
      </c>
      <c r="AH7" s="472">
        <f t="shared" si="1"/>
        <v>117.4</v>
      </c>
      <c r="AJ7" s="1040" t="s">
        <v>504</v>
      </c>
      <c r="AK7" s="1301"/>
      <c r="AL7" s="1044">
        <v>9</v>
      </c>
      <c r="AM7" s="1044">
        <v>9</v>
      </c>
      <c r="AN7" s="1044">
        <v>7</v>
      </c>
      <c r="AO7" s="1044">
        <v>7</v>
      </c>
      <c r="AP7" s="1044">
        <v>5</v>
      </c>
      <c r="AQ7" s="1044">
        <v>5</v>
      </c>
    </row>
    <row r="8" spans="2:52" s="107" customFormat="1" ht="14.1" customHeight="1">
      <c r="B8" s="251" t="s">
        <v>119</v>
      </c>
      <c r="C8" s="1060">
        <v>27</v>
      </c>
      <c r="D8" s="1060">
        <v>2</v>
      </c>
      <c r="E8" s="1061"/>
      <c r="F8" s="1062">
        <f>4*3</f>
        <v>12</v>
      </c>
      <c r="G8" s="1061"/>
      <c r="H8" s="1062">
        <f>3*3</f>
        <v>9</v>
      </c>
      <c r="I8" s="1062">
        <f>2*3</f>
        <v>6</v>
      </c>
      <c r="J8" s="1062">
        <f>2*3</f>
        <v>6</v>
      </c>
      <c r="K8" s="1061"/>
      <c r="L8" s="1062">
        <f>3*3</f>
        <v>9</v>
      </c>
      <c r="M8" s="1062">
        <v>2</v>
      </c>
      <c r="N8" s="1062">
        <f>1*3</f>
        <v>3</v>
      </c>
      <c r="O8" s="1019"/>
      <c r="P8" s="722"/>
      <c r="Q8" s="468">
        <f t="shared" si="0"/>
        <v>76</v>
      </c>
      <c r="R8" s="249"/>
      <c r="S8" s="251" t="s">
        <v>119</v>
      </c>
      <c r="T8" s="1079">
        <v>21</v>
      </c>
      <c r="U8" s="1060">
        <v>3</v>
      </c>
      <c r="V8" s="1062">
        <f>3*2.6</f>
        <v>7.8000000000000007</v>
      </c>
      <c r="W8" s="1062">
        <f>5*3</f>
        <v>15</v>
      </c>
      <c r="X8" s="1062">
        <f>3*3</f>
        <v>9</v>
      </c>
      <c r="Y8" s="455"/>
      <c r="Z8" s="1062">
        <v>4</v>
      </c>
      <c r="AA8" s="1062">
        <v>4</v>
      </c>
      <c r="AB8" s="455"/>
      <c r="AC8" s="1062">
        <f>3*3</f>
        <v>9</v>
      </c>
      <c r="AD8" s="1062">
        <f>1*3</f>
        <v>3</v>
      </c>
      <c r="AE8" s="1062">
        <f>1*3</f>
        <v>3</v>
      </c>
      <c r="AF8" s="1062">
        <f>3*2</f>
        <v>6</v>
      </c>
      <c r="AG8" s="1080">
        <f>1*3</f>
        <v>3</v>
      </c>
      <c r="AH8" s="472">
        <f t="shared" si="1"/>
        <v>87.8</v>
      </c>
      <c r="AJ8" s="1040" t="s">
        <v>505</v>
      </c>
      <c r="AK8" s="1300" t="s">
        <v>507</v>
      </c>
      <c r="AL8" s="1308"/>
      <c r="AM8" s="1295"/>
      <c r="AN8" s="1043">
        <v>70</v>
      </c>
      <c r="AO8" s="1043">
        <v>90</v>
      </c>
      <c r="AP8" s="1043">
        <v>100</v>
      </c>
      <c r="AQ8" s="1043">
        <v>105</v>
      </c>
    </row>
    <row r="9" spans="2:52" s="107" customFormat="1" ht="14.1" customHeight="1" thickBot="1">
      <c r="B9" s="1058" t="s">
        <v>120</v>
      </c>
      <c r="C9" s="1063">
        <v>16</v>
      </c>
      <c r="D9" s="1167">
        <v>1</v>
      </c>
      <c r="E9" s="1064"/>
      <c r="F9" s="1065">
        <f>4*1</f>
        <v>4</v>
      </c>
      <c r="G9" s="1064"/>
      <c r="H9" s="1065">
        <f>3*1</f>
        <v>3</v>
      </c>
      <c r="I9" s="1065">
        <f>2*1</f>
        <v>2</v>
      </c>
      <c r="J9" s="1065">
        <f>2*1</f>
        <v>2</v>
      </c>
      <c r="K9" s="1064"/>
      <c r="L9" s="1065">
        <f>3*1</f>
        <v>3</v>
      </c>
      <c r="M9" s="1065">
        <f>1*1</f>
        <v>1</v>
      </c>
      <c r="N9" s="1070">
        <f>1*1</f>
        <v>1</v>
      </c>
      <c r="O9" s="1020"/>
      <c r="P9" s="485"/>
      <c r="Q9" s="440">
        <f t="shared" si="0"/>
        <v>33</v>
      </c>
      <c r="R9" s="249"/>
      <c r="S9" s="248" t="s">
        <v>120</v>
      </c>
      <c r="T9" s="1071">
        <v>7</v>
      </c>
      <c r="U9" s="1167">
        <v>1</v>
      </c>
      <c r="V9" s="1065">
        <f>2.6*1</f>
        <v>2.6</v>
      </c>
      <c r="W9" s="1065">
        <f>5*1</f>
        <v>5</v>
      </c>
      <c r="X9" s="1065">
        <v>6</v>
      </c>
      <c r="Y9" s="456"/>
      <c r="Z9" s="1065">
        <f>1.7*1</f>
        <v>1.7</v>
      </c>
      <c r="AA9" s="1065">
        <v>2</v>
      </c>
      <c r="AB9" s="456"/>
      <c r="AC9" s="1065">
        <f>3*1</f>
        <v>3</v>
      </c>
      <c r="AD9" s="1065">
        <f>1*1</f>
        <v>1</v>
      </c>
      <c r="AE9" s="1065">
        <f>1*1</f>
        <v>1</v>
      </c>
      <c r="AF9" s="1065">
        <f>2*1</f>
        <v>2</v>
      </c>
      <c r="AG9" s="1081">
        <f>1*1</f>
        <v>1</v>
      </c>
      <c r="AH9" s="472">
        <f t="shared" si="1"/>
        <v>33.299999999999997</v>
      </c>
      <c r="AJ9" s="1041"/>
      <c r="AK9" s="1301"/>
      <c r="AL9" s="1309"/>
      <c r="AM9" s="1299"/>
      <c r="AN9" s="1044">
        <v>2</v>
      </c>
      <c r="AO9" s="1044">
        <v>2.6</v>
      </c>
      <c r="AP9" s="1044">
        <v>2.9</v>
      </c>
      <c r="AQ9" s="1044">
        <v>3</v>
      </c>
    </row>
    <row r="10" spans="2:52" s="107" customFormat="1" ht="14.1" customHeight="1">
      <c r="B10" s="1059" t="s">
        <v>121</v>
      </c>
      <c r="C10" s="1066">
        <v>28</v>
      </c>
      <c r="D10" s="439">
        <v>3</v>
      </c>
      <c r="E10" s="454"/>
      <c r="F10" s="441">
        <f>4*3</f>
        <v>12</v>
      </c>
      <c r="G10" s="454"/>
      <c r="H10" s="441">
        <f>3*3</f>
        <v>9</v>
      </c>
      <c r="I10" s="441">
        <f>2*3</f>
        <v>6</v>
      </c>
      <c r="J10" s="441">
        <f>2*3</f>
        <v>6</v>
      </c>
      <c r="K10" s="454"/>
      <c r="L10" s="441">
        <f>3*3</f>
        <v>9</v>
      </c>
      <c r="M10" s="441">
        <v>4</v>
      </c>
      <c r="N10" s="447">
        <f>1*3</f>
        <v>3</v>
      </c>
      <c r="O10" s="1018"/>
      <c r="P10" s="485"/>
      <c r="Q10" s="440">
        <f t="shared" si="0"/>
        <v>80</v>
      </c>
      <c r="R10" s="249"/>
      <c r="S10" s="250" t="s">
        <v>121</v>
      </c>
      <c r="T10" s="1072">
        <v>21</v>
      </c>
      <c r="U10" s="439">
        <v>3</v>
      </c>
      <c r="V10" s="441">
        <f>3*2.6</f>
        <v>7.8000000000000007</v>
      </c>
      <c r="W10" s="441">
        <f>5*3</f>
        <v>15</v>
      </c>
      <c r="X10" s="441">
        <f>3*3</f>
        <v>9</v>
      </c>
      <c r="Y10" s="456"/>
      <c r="Z10" s="441">
        <f>3*1.7</f>
        <v>5.0999999999999996</v>
      </c>
      <c r="AA10" s="441">
        <v>6</v>
      </c>
      <c r="AB10" s="454"/>
      <c r="AC10" s="441">
        <f>3*3</f>
        <v>9</v>
      </c>
      <c r="AD10" s="441">
        <f>1*3</f>
        <v>3</v>
      </c>
      <c r="AE10" s="441">
        <f>1*3</f>
        <v>3</v>
      </c>
      <c r="AF10" s="441">
        <f>3*2</f>
        <v>6</v>
      </c>
      <c r="AG10" s="1078">
        <f>1*3</f>
        <v>3</v>
      </c>
      <c r="AH10" s="472">
        <f t="shared" si="1"/>
        <v>90.9</v>
      </c>
      <c r="AJ10" s="1041"/>
      <c r="AK10" s="1300" t="s">
        <v>508</v>
      </c>
      <c r="AL10" s="1043">
        <v>136</v>
      </c>
      <c r="AM10" s="1043">
        <v>175</v>
      </c>
      <c r="AN10" s="1043">
        <v>175</v>
      </c>
      <c r="AO10" s="1043">
        <v>175</v>
      </c>
      <c r="AP10" s="1043">
        <v>175</v>
      </c>
      <c r="AQ10" s="1043">
        <v>175</v>
      </c>
    </row>
    <row r="11" spans="2:52" s="107" customFormat="1" ht="14.1" customHeight="1" thickBot="1">
      <c r="B11" s="1059" t="s">
        <v>122</v>
      </c>
      <c r="C11" s="1066">
        <v>34</v>
      </c>
      <c r="D11" s="439">
        <v>4</v>
      </c>
      <c r="E11" s="454"/>
      <c r="F11" s="441">
        <f>4*4</f>
        <v>16</v>
      </c>
      <c r="G11" s="454"/>
      <c r="H11" s="441">
        <f>3*4</f>
        <v>12</v>
      </c>
      <c r="I11" s="441">
        <f>2*4</f>
        <v>8</v>
      </c>
      <c r="J11" s="441">
        <f>2*4</f>
        <v>8</v>
      </c>
      <c r="K11" s="454"/>
      <c r="L11" s="441">
        <f>3*4</f>
        <v>12</v>
      </c>
      <c r="M11" s="441">
        <v>4</v>
      </c>
      <c r="N11" s="447">
        <f>1*4</f>
        <v>4</v>
      </c>
      <c r="O11" s="1018"/>
      <c r="P11" s="485"/>
      <c r="Q11" s="440">
        <f t="shared" si="0"/>
        <v>102</v>
      </c>
      <c r="R11" s="249"/>
      <c r="S11" s="250" t="s">
        <v>122</v>
      </c>
      <c r="T11" s="1072">
        <v>28</v>
      </c>
      <c r="U11" s="439">
        <v>2</v>
      </c>
      <c r="V11" s="441">
        <f>2.6*4</f>
        <v>10.4</v>
      </c>
      <c r="W11" s="441">
        <f>5*4</f>
        <v>20</v>
      </c>
      <c r="X11" s="441">
        <v>9</v>
      </c>
      <c r="Y11" s="456"/>
      <c r="Z11" s="441">
        <v>6</v>
      </c>
      <c r="AA11" s="441">
        <v>6</v>
      </c>
      <c r="AB11" s="454"/>
      <c r="AC11" s="441">
        <f>3*4</f>
        <v>12</v>
      </c>
      <c r="AD11" s="441">
        <f>1*4</f>
        <v>4</v>
      </c>
      <c r="AE11" s="441">
        <f>1*4</f>
        <v>4</v>
      </c>
      <c r="AF11" s="441">
        <f>2*4</f>
        <v>8</v>
      </c>
      <c r="AG11" s="1078">
        <f>1*4</f>
        <v>4</v>
      </c>
      <c r="AH11" s="472">
        <f t="shared" si="1"/>
        <v>113.4</v>
      </c>
      <c r="AJ11" s="1041"/>
      <c r="AK11" s="1301"/>
      <c r="AL11" s="1044">
        <v>4</v>
      </c>
      <c r="AM11" s="1044">
        <v>5</v>
      </c>
      <c r="AN11" s="1044">
        <v>5</v>
      </c>
      <c r="AO11" s="1044">
        <v>5</v>
      </c>
      <c r="AP11" s="1044">
        <v>5</v>
      </c>
      <c r="AQ11" s="1044">
        <v>5</v>
      </c>
    </row>
    <row r="12" spans="2:52" s="107" customFormat="1" ht="14.1" customHeight="1">
      <c r="B12" s="1059" t="s">
        <v>123</v>
      </c>
      <c r="C12" s="1066">
        <v>36</v>
      </c>
      <c r="D12" s="439">
        <v>4</v>
      </c>
      <c r="E12" s="454"/>
      <c r="F12" s="441">
        <f>4*4</f>
        <v>16</v>
      </c>
      <c r="G12" s="454"/>
      <c r="H12" s="441">
        <f>3*4</f>
        <v>12</v>
      </c>
      <c r="I12" s="441">
        <f>2*4</f>
        <v>8</v>
      </c>
      <c r="J12" s="441">
        <f>2*4</f>
        <v>8</v>
      </c>
      <c r="K12" s="454"/>
      <c r="L12" s="441">
        <f>3*4</f>
        <v>12</v>
      </c>
      <c r="M12" s="441">
        <v>4</v>
      </c>
      <c r="N12" s="447">
        <f>1*4</f>
        <v>4</v>
      </c>
      <c r="O12" s="1018"/>
      <c r="P12" s="485"/>
      <c r="Q12" s="440">
        <f t="shared" si="0"/>
        <v>104</v>
      </c>
      <c r="R12" s="249"/>
      <c r="S12" s="250" t="s">
        <v>123</v>
      </c>
      <c r="T12" s="1072">
        <v>29</v>
      </c>
      <c r="U12" s="439">
        <v>5</v>
      </c>
      <c r="V12" s="441">
        <f>4*2.6</f>
        <v>10.4</v>
      </c>
      <c r="W12" s="441">
        <f>5*4</f>
        <v>20</v>
      </c>
      <c r="X12" s="441">
        <f>4*3</f>
        <v>12</v>
      </c>
      <c r="Y12" s="456"/>
      <c r="Z12" s="441">
        <v>6</v>
      </c>
      <c r="AA12" s="441">
        <v>6</v>
      </c>
      <c r="AB12" s="454"/>
      <c r="AC12" s="441">
        <f>4*3</f>
        <v>12</v>
      </c>
      <c r="AD12" s="441">
        <f>1*4</f>
        <v>4</v>
      </c>
      <c r="AE12" s="441">
        <f>1*4</f>
        <v>4</v>
      </c>
      <c r="AF12" s="441">
        <f>4*2</f>
        <v>8</v>
      </c>
      <c r="AG12" s="1078">
        <f>1*4</f>
        <v>4</v>
      </c>
      <c r="AH12" s="472">
        <f t="shared" si="1"/>
        <v>120.4</v>
      </c>
      <c r="AJ12" s="1041"/>
      <c r="AK12" s="1300" t="s">
        <v>509</v>
      </c>
      <c r="AL12" s="1308"/>
      <c r="AM12" s="1295"/>
      <c r="AN12" s="1043">
        <v>90</v>
      </c>
      <c r="AO12" s="1043">
        <v>105</v>
      </c>
      <c r="AP12" s="1043">
        <v>105</v>
      </c>
      <c r="AQ12" s="1043">
        <v>105</v>
      </c>
    </row>
    <row r="13" spans="2:52" s="107" customFormat="1" ht="14.1" customHeight="1" thickBot="1">
      <c r="B13" s="1069" t="s">
        <v>124</v>
      </c>
      <c r="C13" s="1067">
        <v>24</v>
      </c>
      <c r="D13" s="442">
        <v>3</v>
      </c>
      <c r="E13" s="455"/>
      <c r="F13" s="1068">
        <f>4*3</f>
        <v>12</v>
      </c>
      <c r="G13" s="455"/>
      <c r="H13" s="1068">
        <f>3*3</f>
        <v>9</v>
      </c>
      <c r="I13" s="1068">
        <f>2*3</f>
        <v>6</v>
      </c>
      <c r="J13" s="1068">
        <f>2*3</f>
        <v>6</v>
      </c>
      <c r="K13" s="455"/>
      <c r="L13" s="1068">
        <f>3*3</f>
        <v>9</v>
      </c>
      <c r="M13" s="1068">
        <v>3</v>
      </c>
      <c r="N13" s="448">
        <f>1*3</f>
        <v>3</v>
      </c>
      <c r="O13" s="1019"/>
      <c r="P13" s="722"/>
      <c r="Q13" s="468">
        <f t="shared" si="0"/>
        <v>75</v>
      </c>
      <c r="R13" s="249"/>
      <c r="S13" s="251" t="s">
        <v>124</v>
      </c>
      <c r="T13" s="1082">
        <v>21</v>
      </c>
      <c r="U13" s="442">
        <v>3</v>
      </c>
      <c r="V13" s="1068">
        <v>7</v>
      </c>
      <c r="W13" s="1068">
        <f>5*3</f>
        <v>15</v>
      </c>
      <c r="X13" s="1068">
        <f>3*3</f>
        <v>9</v>
      </c>
      <c r="Y13" s="455"/>
      <c r="Z13" s="1068">
        <v>6</v>
      </c>
      <c r="AA13" s="1068">
        <v>4</v>
      </c>
      <c r="AB13" s="455"/>
      <c r="AC13" s="1068">
        <f>3*3</f>
        <v>9</v>
      </c>
      <c r="AD13" s="1068">
        <f>1*3</f>
        <v>3</v>
      </c>
      <c r="AE13" s="1068">
        <f>1*3</f>
        <v>3</v>
      </c>
      <c r="AF13" s="1068">
        <f>3*2</f>
        <v>6</v>
      </c>
      <c r="AG13" s="1083">
        <f>1*3</f>
        <v>3</v>
      </c>
      <c r="AH13" s="472">
        <f t="shared" si="1"/>
        <v>89</v>
      </c>
      <c r="AJ13" s="1041"/>
      <c r="AK13" s="1301"/>
      <c r="AL13" s="1309"/>
      <c r="AM13" s="1299"/>
      <c r="AN13" s="1044">
        <v>2.6</v>
      </c>
      <c r="AO13" s="1044">
        <v>3</v>
      </c>
      <c r="AP13" s="1044">
        <v>3</v>
      </c>
      <c r="AQ13" s="1044">
        <v>3</v>
      </c>
    </row>
    <row r="14" spans="2:52" s="107" customFormat="1" ht="14.1" customHeight="1">
      <c r="B14" s="248" t="s">
        <v>125</v>
      </c>
      <c r="C14" s="1063">
        <v>16</v>
      </c>
      <c r="D14" s="1167">
        <v>2</v>
      </c>
      <c r="E14" s="1064"/>
      <c r="F14" s="1065">
        <f>4*1</f>
        <v>4</v>
      </c>
      <c r="G14" s="1064"/>
      <c r="H14" s="1065">
        <f>3*1</f>
        <v>3</v>
      </c>
      <c r="I14" s="1065">
        <f>2*1</f>
        <v>2</v>
      </c>
      <c r="J14" s="1065">
        <f>2*1</f>
        <v>2</v>
      </c>
      <c r="K14" s="1064"/>
      <c r="L14" s="1065">
        <f>3*1</f>
        <v>3</v>
      </c>
      <c r="M14" s="1065">
        <v>3</v>
      </c>
      <c r="N14" s="1070">
        <f>1*1</f>
        <v>1</v>
      </c>
      <c r="O14" s="1020"/>
      <c r="P14" s="485"/>
      <c r="Q14" s="440">
        <f t="shared" si="0"/>
        <v>36</v>
      </c>
      <c r="R14" s="249"/>
      <c r="S14" s="248" t="s">
        <v>125</v>
      </c>
      <c r="T14" s="1071">
        <v>7</v>
      </c>
      <c r="U14" s="1167">
        <v>4</v>
      </c>
      <c r="V14" s="1065">
        <f>2.6*1</f>
        <v>2.6</v>
      </c>
      <c r="W14" s="1065">
        <f>5*1</f>
        <v>5</v>
      </c>
      <c r="X14" s="1065">
        <v>6</v>
      </c>
      <c r="Y14" s="456"/>
      <c r="Z14" s="1065">
        <f>1.7*1</f>
        <v>1.7</v>
      </c>
      <c r="AA14" s="1065">
        <v>4</v>
      </c>
      <c r="AB14" s="456"/>
      <c r="AC14" s="1065">
        <f>3*1</f>
        <v>3</v>
      </c>
      <c r="AD14" s="1065">
        <f>1*1</f>
        <v>1</v>
      </c>
      <c r="AE14" s="1065">
        <f>1*1</f>
        <v>1</v>
      </c>
      <c r="AF14" s="1065">
        <f>2*1</f>
        <v>2</v>
      </c>
      <c r="AG14" s="1081">
        <v>2</v>
      </c>
      <c r="AH14" s="472">
        <f t="shared" si="1"/>
        <v>39.299999999999997</v>
      </c>
      <c r="AJ14" s="1041"/>
      <c r="AK14" s="1300" t="s">
        <v>510</v>
      </c>
      <c r="AL14" s="1043">
        <v>102</v>
      </c>
      <c r="AM14" s="1043">
        <v>105</v>
      </c>
      <c r="AN14" s="1295"/>
      <c r="AO14" s="1295"/>
      <c r="AP14" s="1295"/>
      <c r="AQ14" s="1295"/>
    </row>
    <row r="15" spans="2:52" s="107" customFormat="1" ht="14.1" customHeight="1" thickBot="1">
      <c r="B15" s="250" t="s">
        <v>126</v>
      </c>
      <c r="C15" s="1072">
        <v>32</v>
      </c>
      <c r="D15" s="439">
        <v>4</v>
      </c>
      <c r="E15" s="454"/>
      <c r="F15" s="441">
        <f>4*3</f>
        <v>12</v>
      </c>
      <c r="G15" s="454"/>
      <c r="H15" s="441">
        <f>3*3</f>
        <v>9</v>
      </c>
      <c r="I15" s="441">
        <f>2*3</f>
        <v>6</v>
      </c>
      <c r="J15" s="441">
        <f>2*3</f>
        <v>6</v>
      </c>
      <c r="K15" s="454"/>
      <c r="L15" s="441">
        <f>3*3</f>
        <v>9</v>
      </c>
      <c r="M15" s="441">
        <v>3</v>
      </c>
      <c r="N15" s="447">
        <f>1*3</f>
        <v>3</v>
      </c>
      <c r="O15" s="1018"/>
      <c r="P15" s="485"/>
      <c r="Q15" s="440">
        <f t="shared" si="0"/>
        <v>84</v>
      </c>
      <c r="R15" s="249"/>
      <c r="S15" s="250" t="s">
        <v>126</v>
      </c>
      <c r="T15" s="1072">
        <v>22</v>
      </c>
      <c r="U15" s="439">
        <v>4</v>
      </c>
      <c r="V15" s="441">
        <v>9</v>
      </c>
      <c r="W15" s="441">
        <f>5*3</f>
        <v>15</v>
      </c>
      <c r="X15" s="441">
        <f>3*3</f>
        <v>9</v>
      </c>
      <c r="Y15" s="456"/>
      <c r="Z15" s="441">
        <v>8</v>
      </c>
      <c r="AA15" s="441">
        <v>6</v>
      </c>
      <c r="AB15" s="454"/>
      <c r="AC15" s="441">
        <f>3*3</f>
        <v>9</v>
      </c>
      <c r="AD15" s="441">
        <f>1*3</f>
        <v>3</v>
      </c>
      <c r="AE15" s="441">
        <f>1*3</f>
        <v>3</v>
      </c>
      <c r="AF15" s="441">
        <f>3*2</f>
        <v>6</v>
      </c>
      <c r="AG15" s="1078">
        <f>1*3</f>
        <v>3</v>
      </c>
      <c r="AH15" s="472">
        <f t="shared" si="1"/>
        <v>97</v>
      </c>
      <c r="AJ15" s="1041"/>
      <c r="AK15" s="1301"/>
      <c r="AL15" s="1044">
        <v>3</v>
      </c>
      <c r="AM15" s="1044">
        <v>3</v>
      </c>
      <c r="AN15" s="1299"/>
      <c r="AO15" s="1299"/>
      <c r="AP15" s="1299"/>
      <c r="AQ15" s="1299"/>
    </row>
    <row r="16" spans="2:52" s="107" customFormat="1" ht="14.1" customHeight="1" thickBot="1">
      <c r="B16" s="252" t="s">
        <v>127</v>
      </c>
      <c r="C16" s="1073">
        <v>20</v>
      </c>
      <c r="D16" s="444">
        <v>2</v>
      </c>
      <c r="E16" s="457"/>
      <c r="F16" s="1074">
        <v>12</v>
      </c>
      <c r="G16" s="457"/>
      <c r="H16" s="1074">
        <v>9</v>
      </c>
      <c r="I16" s="1074">
        <v>6</v>
      </c>
      <c r="J16" s="1074">
        <v>6</v>
      </c>
      <c r="K16" s="457"/>
      <c r="L16" s="1074">
        <f>3*2</f>
        <v>6</v>
      </c>
      <c r="M16" s="1074">
        <v>2</v>
      </c>
      <c r="N16" s="450">
        <f>1*2</f>
        <v>2</v>
      </c>
      <c r="O16" s="1021"/>
      <c r="P16" s="721"/>
      <c r="Q16" s="720">
        <f t="shared" si="0"/>
        <v>65</v>
      </c>
      <c r="R16" s="249"/>
      <c r="S16" s="252" t="s">
        <v>127</v>
      </c>
      <c r="T16" s="715">
        <v>19</v>
      </c>
      <c r="U16" s="1169">
        <v>1</v>
      </c>
      <c r="V16" s="716">
        <v>7</v>
      </c>
      <c r="W16" s="716">
        <f>5*3</f>
        <v>15</v>
      </c>
      <c r="X16" s="716">
        <v>6</v>
      </c>
      <c r="Y16" s="457"/>
      <c r="Z16" s="716">
        <v>6</v>
      </c>
      <c r="AA16" s="716">
        <v>6</v>
      </c>
      <c r="AB16" s="457"/>
      <c r="AC16" s="716">
        <f>3*3</f>
        <v>9</v>
      </c>
      <c r="AD16" s="716">
        <f>1*3</f>
        <v>3</v>
      </c>
      <c r="AE16" s="716">
        <f>1*3</f>
        <v>3</v>
      </c>
      <c r="AF16" s="716">
        <f>3*2</f>
        <v>6</v>
      </c>
      <c r="AG16" s="1099">
        <v>2</v>
      </c>
      <c r="AH16" s="474">
        <f t="shared" si="1"/>
        <v>83</v>
      </c>
      <c r="AJ16" s="1041"/>
      <c r="AK16" s="1300" t="s">
        <v>511</v>
      </c>
      <c r="AL16" s="1043">
        <v>68</v>
      </c>
      <c r="AM16" s="1043">
        <v>70</v>
      </c>
      <c r="AN16" s="1043">
        <v>60</v>
      </c>
      <c r="AO16" s="1043">
        <v>60</v>
      </c>
      <c r="AP16" s="1043">
        <v>50</v>
      </c>
      <c r="AQ16" s="1043">
        <v>50</v>
      </c>
    </row>
    <row r="17" spans="2:43" s="107" customFormat="1" ht="14.1" customHeight="1" thickTop="1" thickBot="1">
      <c r="B17" s="253" t="s">
        <v>77</v>
      </c>
      <c r="C17" s="442">
        <f>SUM(C5:C8)</f>
        <v>100</v>
      </c>
      <c r="D17" s="442">
        <f>SUM(D5:D8)</f>
        <v>11</v>
      </c>
      <c r="E17" s="475"/>
      <c r="F17" s="442">
        <f>SUM(F5:F8)</f>
        <v>48</v>
      </c>
      <c r="G17" s="475"/>
      <c r="H17" s="442">
        <f>SUM(H5:H8)</f>
        <v>36</v>
      </c>
      <c r="I17" s="442">
        <f>SUM(I5:I8)</f>
        <v>24</v>
      </c>
      <c r="J17" s="442">
        <f>SUM(J5:J8)</f>
        <v>24</v>
      </c>
      <c r="K17" s="475"/>
      <c r="L17" s="448">
        <f>SUM(L5:L8)</f>
        <v>39</v>
      </c>
      <c r="M17" s="494">
        <f>SUM(M5:M8)</f>
        <v>11</v>
      </c>
      <c r="N17" s="494">
        <f>SUM(N5:N8)</f>
        <v>13</v>
      </c>
      <c r="O17" s="1022"/>
      <c r="P17" s="1027"/>
      <c r="Q17" s="486">
        <f>SUM(Q5:Q8)</f>
        <v>306</v>
      </c>
      <c r="R17" s="249"/>
      <c r="S17" s="253" t="s">
        <v>77</v>
      </c>
      <c r="T17" s="442">
        <f>SUM(T5:T8)</f>
        <v>91</v>
      </c>
      <c r="U17" s="442">
        <f>SUM(U5:U8)</f>
        <v>12</v>
      </c>
      <c r="V17" s="442">
        <f t="shared" ref="V17:AF17" si="2">SUM(V5:V8)</f>
        <v>33</v>
      </c>
      <c r="W17" s="442">
        <f t="shared" si="2"/>
        <v>65</v>
      </c>
      <c r="X17" s="442">
        <f t="shared" si="2"/>
        <v>39</v>
      </c>
      <c r="Y17" s="475"/>
      <c r="Z17" s="442">
        <f t="shared" si="2"/>
        <v>19</v>
      </c>
      <c r="AA17" s="442">
        <f t="shared" si="2"/>
        <v>20</v>
      </c>
      <c r="AB17" s="475"/>
      <c r="AC17" s="448">
        <f t="shared" si="2"/>
        <v>39</v>
      </c>
      <c r="AD17" s="486">
        <f t="shared" si="2"/>
        <v>13</v>
      </c>
      <c r="AE17" s="486">
        <f t="shared" si="2"/>
        <v>13</v>
      </c>
      <c r="AF17" s="494">
        <f t="shared" si="2"/>
        <v>26</v>
      </c>
      <c r="AG17" s="494">
        <f>SUM(AG5:AG8)</f>
        <v>13</v>
      </c>
      <c r="AH17" s="461">
        <f>SUM(AH5:AH8)</f>
        <v>383.00000000000006</v>
      </c>
      <c r="AJ17" s="1041"/>
      <c r="AK17" s="1301"/>
      <c r="AL17" s="1044">
        <v>2</v>
      </c>
      <c r="AM17" s="1044">
        <v>2</v>
      </c>
      <c r="AN17" s="1044">
        <v>1.7</v>
      </c>
      <c r="AO17" s="1044">
        <v>1.7</v>
      </c>
      <c r="AP17" s="1044">
        <v>1.4</v>
      </c>
      <c r="AQ17" s="1044">
        <v>1.4</v>
      </c>
    </row>
    <row r="18" spans="2:43" s="107" customFormat="1" ht="14.1" customHeight="1">
      <c r="B18" s="254" t="s">
        <v>78</v>
      </c>
      <c r="C18" s="443">
        <f>SUM(C9:C13)</f>
        <v>138</v>
      </c>
      <c r="D18" s="443">
        <f>SUM(D9:D13)</f>
        <v>15</v>
      </c>
      <c r="E18" s="477"/>
      <c r="F18" s="443">
        <f>SUM(F9:F13)</f>
        <v>60</v>
      </c>
      <c r="G18" s="477"/>
      <c r="H18" s="443">
        <f>SUM(H9:H13)</f>
        <v>45</v>
      </c>
      <c r="I18" s="443">
        <f>SUM(I9:I13)</f>
        <v>30</v>
      </c>
      <c r="J18" s="443">
        <f>SUM(J9:J13)</f>
        <v>30</v>
      </c>
      <c r="K18" s="477"/>
      <c r="L18" s="449">
        <f>SUM(L9:L13)</f>
        <v>45</v>
      </c>
      <c r="M18" s="459">
        <f>SUM(M9:M13)</f>
        <v>16</v>
      </c>
      <c r="N18" s="459">
        <f>SUM(N9:N13)</f>
        <v>15</v>
      </c>
      <c r="O18" s="1023"/>
      <c r="P18" s="1028"/>
      <c r="Q18" s="488">
        <f>SUM(Q9:Q13)</f>
        <v>394</v>
      </c>
      <c r="R18" s="249"/>
      <c r="S18" s="254" t="s">
        <v>78</v>
      </c>
      <c r="T18" s="443">
        <f>SUM(T9:T13)</f>
        <v>106</v>
      </c>
      <c r="U18" s="443">
        <f>SUM(U9:U13)</f>
        <v>14</v>
      </c>
      <c r="V18" s="443">
        <f t="shared" ref="V18:AF18" si="3">SUM(V9:V13)</f>
        <v>38.200000000000003</v>
      </c>
      <c r="W18" s="443">
        <f t="shared" si="3"/>
        <v>75</v>
      </c>
      <c r="X18" s="443">
        <f t="shared" si="3"/>
        <v>45</v>
      </c>
      <c r="Y18" s="477"/>
      <c r="Z18" s="443">
        <f t="shared" si="3"/>
        <v>24.8</v>
      </c>
      <c r="AA18" s="443">
        <f t="shared" si="3"/>
        <v>24</v>
      </c>
      <c r="AB18" s="477"/>
      <c r="AC18" s="449">
        <f t="shared" si="3"/>
        <v>45</v>
      </c>
      <c r="AD18" s="488">
        <f t="shared" si="3"/>
        <v>15</v>
      </c>
      <c r="AE18" s="488">
        <f t="shared" si="3"/>
        <v>15</v>
      </c>
      <c r="AF18" s="459">
        <f t="shared" si="3"/>
        <v>30</v>
      </c>
      <c r="AG18" s="459">
        <f>SUM(AG9:AG13)</f>
        <v>15</v>
      </c>
      <c r="AH18" s="462">
        <f>SUM(AH9:AH13)</f>
        <v>447</v>
      </c>
      <c r="AJ18" s="1041"/>
      <c r="AK18" s="1300" t="s">
        <v>512</v>
      </c>
      <c r="AL18" s="1043">
        <v>68</v>
      </c>
      <c r="AM18" s="1043">
        <v>70</v>
      </c>
      <c r="AN18" s="1043">
        <v>60</v>
      </c>
      <c r="AO18" s="1043">
        <v>60</v>
      </c>
      <c r="AP18" s="1043">
        <v>50</v>
      </c>
      <c r="AQ18" s="1043">
        <v>50</v>
      </c>
    </row>
    <row r="19" spans="2:43" s="107" customFormat="1" ht="14.1" customHeight="1" thickBot="1">
      <c r="B19" s="255" t="s">
        <v>79</v>
      </c>
      <c r="C19" s="444">
        <f>SUM(C14:C16)</f>
        <v>68</v>
      </c>
      <c r="D19" s="444">
        <f>SUM(D14:D16)</f>
        <v>8</v>
      </c>
      <c r="E19" s="479"/>
      <c r="F19" s="444">
        <f>SUM(F14:F16)</f>
        <v>28</v>
      </c>
      <c r="G19" s="479"/>
      <c r="H19" s="444">
        <f>SUM(H14:H16)</f>
        <v>21</v>
      </c>
      <c r="I19" s="444">
        <f>SUM(I14:I16)</f>
        <v>14</v>
      </c>
      <c r="J19" s="444">
        <f>SUM(J14:J16)</f>
        <v>14</v>
      </c>
      <c r="K19" s="479"/>
      <c r="L19" s="450">
        <f>SUM(L14:L16)</f>
        <v>18</v>
      </c>
      <c r="M19" s="460">
        <f>SUM(M14:M16)</f>
        <v>8</v>
      </c>
      <c r="N19" s="460">
        <f>SUM(N14:N16)</f>
        <v>6</v>
      </c>
      <c r="O19" s="1024"/>
      <c r="P19" s="1029"/>
      <c r="Q19" s="1026">
        <f>SUM(Q14:Q16)</f>
        <v>185</v>
      </c>
      <c r="R19" s="249"/>
      <c r="S19" s="255" t="s">
        <v>79</v>
      </c>
      <c r="T19" s="444">
        <f>SUM(T14:T16)</f>
        <v>48</v>
      </c>
      <c r="U19" s="444">
        <f>SUM(U14:U16)</f>
        <v>9</v>
      </c>
      <c r="V19" s="444">
        <f t="shared" ref="V19:AF19" si="4">SUM(V14:V16)</f>
        <v>18.600000000000001</v>
      </c>
      <c r="W19" s="444">
        <f t="shared" si="4"/>
        <v>35</v>
      </c>
      <c r="X19" s="444">
        <f t="shared" si="4"/>
        <v>21</v>
      </c>
      <c r="Y19" s="479"/>
      <c r="Z19" s="444">
        <f t="shared" si="4"/>
        <v>15.7</v>
      </c>
      <c r="AA19" s="444">
        <f t="shared" si="4"/>
        <v>16</v>
      </c>
      <c r="AB19" s="479"/>
      <c r="AC19" s="450">
        <f t="shared" si="4"/>
        <v>21</v>
      </c>
      <c r="AD19" s="490">
        <f t="shared" si="4"/>
        <v>7</v>
      </c>
      <c r="AE19" s="490">
        <f t="shared" si="4"/>
        <v>7</v>
      </c>
      <c r="AF19" s="460">
        <f t="shared" si="4"/>
        <v>14</v>
      </c>
      <c r="AG19" s="460">
        <f>SUM(AG14:AG16)</f>
        <v>7</v>
      </c>
      <c r="AH19" s="492">
        <f>SUM(AH14:AH16)</f>
        <v>219.3</v>
      </c>
      <c r="AJ19" s="1041"/>
      <c r="AK19" s="1301"/>
      <c r="AL19" s="1044">
        <v>2</v>
      </c>
      <c r="AM19" s="1044">
        <v>2</v>
      </c>
      <c r="AN19" s="1044">
        <v>1.7</v>
      </c>
      <c r="AO19" s="1044">
        <v>1.7</v>
      </c>
      <c r="AP19" s="1044">
        <v>1.4</v>
      </c>
      <c r="AQ19" s="1044">
        <v>1.4</v>
      </c>
    </row>
    <row r="20" spans="2:43" s="107" customFormat="1" ht="14.1" customHeight="1" thickTop="1">
      <c r="B20" s="256" t="s">
        <v>80</v>
      </c>
      <c r="C20" s="445">
        <f>SUM(C17:C19)</f>
        <v>306</v>
      </c>
      <c r="D20" s="445">
        <f>SUM(D17:D19)</f>
        <v>34</v>
      </c>
      <c r="E20" s="481"/>
      <c r="F20" s="445">
        <f>SUM(F17:F19)</f>
        <v>136</v>
      </c>
      <c r="G20" s="481"/>
      <c r="H20" s="445">
        <f>SUM(H17:H19)</f>
        <v>102</v>
      </c>
      <c r="I20" s="445">
        <f>SUM(I17:I19)</f>
        <v>68</v>
      </c>
      <c r="J20" s="445">
        <f>SUM(J17:J19)</f>
        <v>68</v>
      </c>
      <c r="K20" s="481"/>
      <c r="L20" s="451">
        <f>SUM(L17:L19)</f>
        <v>102</v>
      </c>
      <c r="M20" s="458">
        <f>SUM(M17:M19)</f>
        <v>35</v>
      </c>
      <c r="N20" s="458">
        <f>SUM(N17:N19)</f>
        <v>34</v>
      </c>
      <c r="O20" s="1025"/>
      <c r="P20" s="1030"/>
      <c r="Q20" s="493">
        <f>SUM(Q17:Q19)</f>
        <v>885</v>
      </c>
      <c r="R20" s="249"/>
      <c r="S20" s="256" t="s">
        <v>80</v>
      </c>
      <c r="T20" s="445">
        <f>SUM(T17:T19)</f>
        <v>245</v>
      </c>
      <c r="U20" s="445">
        <f>SUM(U17:U19)</f>
        <v>35</v>
      </c>
      <c r="V20" s="445">
        <f t="shared" ref="V20:AG20" si="5">SUM(V17:V19)</f>
        <v>89.800000000000011</v>
      </c>
      <c r="W20" s="445">
        <f t="shared" si="5"/>
        <v>175</v>
      </c>
      <c r="X20" s="445">
        <f t="shared" si="5"/>
        <v>105</v>
      </c>
      <c r="Y20" s="481"/>
      <c r="Z20" s="445">
        <v>60</v>
      </c>
      <c r="AA20" s="445">
        <f t="shared" si="5"/>
        <v>60</v>
      </c>
      <c r="AB20" s="481"/>
      <c r="AC20" s="451">
        <f t="shared" si="5"/>
        <v>105</v>
      </c>
      <c r="AD20" s="493">
        <f t="shared" si="5"/>
        <v>35</v>
      </c>
      <c r="AE20" s="493">
        <f t="shared" si="5"/>
        <v>35</v>
      </c>
      <c r="AF20" s="458">
        <f t="shared" si="5"/>
        <v>70</v>
      </c>
      <c r="AG20" s="458">
        <f t="shared" si="5"/>
        <v>35</v>
      </c>
      <c r="AH20" s="464">
        <f>SUM(T20:AG20)</f>
        <v>1049.8</v>
      </c>
      <c r="AJ20" s="1041"/>
      <c r="AK20" s="1300" t="s">
        <v>513</v>
      </c>
      <c r="AL20" s="1308"/>
      <c r="AM20" s="1295"/>
      <c r="AN20" s="1295"/>
      <c r="AO20" s="1295"/>
      <c r="AP20" s="1043">
        <v>60</v>
      </c>
      <c r="AQ20" s="1043">
        <v>55</v>
      </c>
    </row>
    <row r="21" spans="2:43" ht="9.9" customHeight="1" thickBot="1"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8"/>
      <c r="O21" s="257"/>
      <c r="P21" s="257"/>
      <c r="Q21" s="257"/>
      <c r="R21" s="257"/>
      <c r="S21" s="257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J21" s="1041"/>
      <c r="AK21" s="1301"/>
      <c r="AL21" s="1309"/>
      <c r="AM21" s="1299"/>
      <c r="AN21" s="1299"/>
      <c r="AO21" s="1299"/>
      <c r="AP21" s="1044">
        <v>1.7</v>
      </c>
      <c r="AQ21" s="1044">
        <v>1.6</v>
      </c>
    </row>
    <row r="22" spans="2:43" s="108" customFormat="1" ht="15" customHeight="1">
      <c r="B22" s="1319" t="s">
        <v>267</v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20"/>
      <c r="R22" s="260"/>
      <c r="S22" s="1319" t="s">
        <v>270</v>
      </c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J22" s="1041"/>
      <c r="AK22" s="1300" t="s">
        <v>514</v>
      </c>
      <c r="AL22" s="1043">
        <v>102</v>
      </c>
      <c r="AM22" s="1043">
        <v>105</v>
      </c>
      <c r="AN22" s="1043">
        <v>105</v>
      </c>
      <c r="AO22" s="1043">
        <v>105</v>
      </c>
      <c r="AP22" s="1043">
        <v>90</v>
      </c>
      <c r="AQ22" s="1043">
        <v>90</v>
      </c>
    </row>
    <row r="23" spans="2:43" s="107" customFormat="1" ht="14.1" customHeight="1" thickBot="1">
      <c r="B23" s="241" t="s">
        <v>63</v>
      </c>
      <c r="C23" s="242" t="s">
        <v>35</v>
      </c>
      <c r="D23" s="242" t="s">
        <v>716</v>
      </c>
      <c r="E23" s="243" t="s">
        <v>37</v>
      </c>
      <c r="F23" s="243" t="s">
        <v>36</v>
      </c>
      <c r="G23" s="243" t="s">
        <v>38</v>
      </c>
      <c r="H23" s="243" t="s">
        <v>39</v>
      </c>
      <c r="I23" s="243" t="s">
        <v>40</v>
      </c>
      <c r="J23" s="243" t="s">
        <v>41</v>
      </c>
      <c r="K23" s="243" t="s">
        <v>42</v>
      </c>
      <c r="L23" s="244" t="s">
        <v>43</v>
      </c>
      <c r="M23" s="245" t="s">
        <v>45</v>
      </c>
      <c r="N23" s="245" t="s">
        <v>46</v>
      </c>
      <c r="O23" s="1012" t="s">
        <v>49</v>
      </c>
      <c r="P23" s="241"/>
      <c r="Q23" s="246" t="s">
        <v>25</v>
      </c>
      <c r="R23" s="261"/>
      <c r="S23" s="241" t="s">
        <v>63</v>
      </c>
      <c r="T23" s="242" t="s">
        <v>35</v>
      </c>
      <c r="U23" s="242" t="s">
        <v>622</v>
      </c>
      <c r="V23" s="243" t="s">
        <v>37</v>
      </c>
      <c r="W23" s="243" t="s">
        <v>36</v>
      </c>
      <c r="X23" s="243" t="s">
        <v>38</v>
      </c>
      <c r="Y23" s="243" t="s">
        <v>39</v>
      </c>
      <c r="Z23" s="243" t="s">
        <v>40</v>
      </c>
      <c r="AA23" s="243" t="s">
        <v>41</v>
      </c>
      <c r="AB23" s="243" t="s">
        <v>42</v>
      </c>
      <c r="AC23" s="244" t="s">
        <v>43</v>
      </c>
      <c r="AD23" s="245" t="s">
        <v>45</v>
      </c>
      <c r="AE23" s="245" t="s">
        <v>46</v>
      </c>
      <c r="AF23" s="245" t="s">
        <v>49</v>
      </c>
      <c r="AG23" s="241" t="s">
        <v>272</v>
      </c>
      <c r="AH23" s="376" t="s">
        <v>25</v>
      </c>
      <c r="AJ23" s="1042"/>
      <c r="AK23" s="1301"/>
      <c r="AL23" s="1044">
        <v>3</v>
      </c>
      <c r="AM23" s="1044">
        <v>3</v>
      </c>
      <c r="AN23" s="1044">
        <v>3</v>
      </c>
      <c r="AO23" s="1044">
        <v>3</v>
      </c>
      <c r="AP23" s="1044">
        <v>2.6</v>
      </c>
      <c r="AQ23" s="1044">
        <v>2.6</v>
      </c>
    </row>
    <row r="24" spans="2:43" s="107" customFormat="1" ht="14.1" customHeight="1" thickTop="1">
      <c r="B24" s="248" t="s">
        <v>116</v>
      </c>
      <c r="C24" s="439">
        <v>30</v>
      </c>
      <c r="D24" s="439">
        <v>3</v>
      </c>
      <c r="E24" s="452"/>
      <c r="F24" s="441">
        <f>5*3</f>
        <v>15</v>
      </c>
      <c r="G24" s="452"/>
      <c r="H24" s="441">
        <f>3*3</f>
        <v>9</v>
      </c>
      <c r="I24" s="441">
        <f>2*3</f>
        <v>6</v>
      </c>
      <c r="J24" s="441">
        <f>2*3</f>
        <v>6</v>
      </c>
      <c r="K24" s="452"/>
      <c r="L24" s="441">
        <f>3*3</f>
        <v>9</v>
      </c>
      <c r="M24" s="441">
        <f>1*3</f>
        <v>3</v>
      </c>
      <c r="N24" s="441">
        <f>1*3</f>
        <v>3</v>
      </c>
      <c r="O24" s="1017"/>
      <c r="P24" s="485"/>
      <c r="Q24" s="440">
        <f t="shared" ref="Q24:Q35" si="6">SUM(C24:O24)</f>
        <v>84</v>
      </c>
      <c r="R24" s="371"/>
      <c r="S24" s="248" t="s">
        <v>116</v>
      </c>
      <c r="T24" s="1075">
        <v>18</v>
      </c>
      <c r="U24" s="1168">
        <v>2</v>
      </c>
      <c r="V24" s="1076">
        <v>8</v>
      </c>
      <c r="W24" s="1076">
        <f>5*3</f>
        <v>15</v>
      </c>
      <c r="X24" s="1076">
        <f>3*3</f>
        <v>9</v>
      </c>
      <c r="Y24" s="484"/>
      <c r="Z24" s="1076">
        <f>3*1.4</f>
        <v>4.1999999999999993</v>
      </c>
      <c r="AA24" s="1076">
        <v>5</v>
      </c>
      <c r="AB24" s="1076">
        <v>4</v>
      </c>
      <c r="AC24" s="1076">
        <f>3*2.6</f>
        <v>7.8000000000000007</v>
      </c>
      <c r="AD24" s="1076">
        <f>1*3</f>
        <v>3</v>
      </c>
      <c r="AE24" s="1076">
        <f>1*3</f>
        <v>3</v>
      </c>
      <c r="AF24" s="1076">
        <f>3*2</f>
        <v>6</v>
      </c>
      <c r="AG24" s="1077">
        <f>3*2</f>
        <v>6</v>
      </c>
      <c r="AH24" s="472">
        <f t="shared" ref="AH24:AH30" si="7">SUM(T24:AG24)</f>
        <v>91</v>
      </c>
      <c r="AJ24" s="1302" t="s">
        <v>515</v>
      </c>
      <c r="AK24" s="1303"/>
      <c r="AL24" s="1043">
        <v>34</v>
      </c>
      <c r="AM24" s="1043">
        <v>35</v>
      </c>
      <c r="AN24" s="1043">
        <v>35</v>
      </c>
      <c r="AO24" s="1043">
        <v>35</v>
      </c>
      <c r="AP24" s="1043">
        <v>35</v>
      </c>
      <c r="AQ24" s="1043">
        <v>35</v>
      </c>
    </row>
    <row r="25" spans="2:43" s="107" customFormat="1" ht="14.1" customHeight="1" thickBot="1">
      <c r="B25" s="250" t="s">
        <v>117</v>
      </c>
      <c r="C25" s="439">
        <v>25</v>
      </c>
      <c r="D25" s="439">
        <v>3</v>
      </c>
      <c r="E25" s="454"/>
      <c r="F25" s="441">
        <f>5*3</f>
        <v>15</v>
      </c>
      <c r="G25" s="454"/>
      <c r="H25" s="441">
        <f>3*3</f>
        <v>9</v>
      </c>
      <c r="I25" s="441">
        <f>2*3</f>
        <v>6</v>
      </c>
      <c r="J25" s="441">
        <f>2*3</f>
        <v>6</v>
      </c>
      <c r="K25" s="454"/>
      <c r="L25" s="441">
        <f>3*3</f>
        <v>9</v>
      </c>
      <c r="M25" s="441">
        <f>1*3</f>
        <v>3</v>
      </c>
      <c r="N25" s="441">
        <f>1*3</f>
        <v>3</v>
      </c>
      <c r="O25" s="1018"/>
      <c r="P25" s="485"/>
      <c r="Q25" s="440">
        <f t="shared" si="6"/>
        <v>79</v>
      </c>
      <c r="R25" s="371"/>
      <c r="S25" s="250" t="s">
        <v>117</v>
      </c>
      <c r="T25" s="1072">
        <v>16</v>
      </c>
      <c r="U25" s="439">
        <v>2</v>
      </c>
      <c r="V25" s="441">
        <v>9</v>
      </c>
      <c r="W25" s="441">
        <f>5*3</f>
        <v>15</v>
      </c>
      <c r="X25" s="441">
        <f>3*3</f>
        <v>9</v>
      </c>
      <c r="Y25" s="456"/>
      <c r="Z25" s="441">
        <v>5</v>
      </c>
      <c r="AA25" s="441">
        <v>4</v>
      </c>
      <c r="AB25" s="441">
        <v>8</v>
      </c>
      <c r="AC25" s="441">
        <f>3*2.6</f>
        <v>7.8000000000000007</v>
      </c>
      <c r="AD25" s="441">
        <f>1*3</f>
        <v>3</v>
      </c>
      <c r="AE25" s="441">
        <f>1*3</f>
        <v>3</v>
      </c>
      <c r="AF25" s="441">
        <f>3*2</f>
        <v>6</v>
      </c>
      <c r="AG25" s="1078">
        <f>3*2</f>
        <v>6</v>
      </c>
      <c r="AH25" s="472">
        <f t="shared" si="7"/>
        <v>93.8</v>
      </c>
      <c r="AJ25" s="1304"/>
      <c r="AK25" s="1305"/>
      <c r="AL25" s="1044">
        <v>1</v>
      </c>
      <c r="AM25" s="1044">
        <v>1</v>
      </c>
      <c r="AN25" s="1044">
        <v>1</v>
      </c>
      <c r="AO25" s="1044">
        <v>1</v>
      </c>
      <c r="AP25" s="1044">
        <v>1</v>
      </c>
      <c r="AQ25" s="1044">
        <v>1</v>
      </c>
    </row>
    <row r="26" spans="2:43" s="107" customFormat="1" ht="14.1" customHeight="1">
      <c r="B26" s="250" t="s">
        <v>118</v>
      </c>
      <c r="C26" s="439">
        <v>30</v>
      </c>
      <c r="D26" s="439">
        <v>4</v>
      </c>
      <c r="E26" s="454"/>
      <c r="F26" s="441">
        <f>5*4</f>
        <v>20</v>
      </c>
      <c r="G26" s="454"/>
      <c r="H26" s="441">
        <f>3*4</f>
        <v>12</v>
      </c>
      <c r="I26" s="441">
        <f>2*4</f>
        <v>8</v>
      </c>
      <c r="J26" s="441">
        <f>2*4</f>
        <v>8</v>
      </c>
      <c r="K26" s="454"/>
      <c r="L26" s="441">
        <f>3*4</f>
        <v>12</v>
      </c>
      <c r="M26" s="441">
        <f>1*4</f>
        <v>4</v>
      </c>
      <c r="N26" s="441">
        <f>1*4</f>
        <v>4</v>
      </c>
      <c r="O26" s="1018"/>
      <c r="P26" s="485"/>
      <c r="Q26" s="440">
        <f t="shared" si="6"/>
        <v>102</v>
      </c>
      <c r="R26" s="371"/>
      <c r="S26" s="250" t="s">
        <v>118</v>
      </c>
      <c r="T26" s="1072">
        <v>18</v>
      </c>
      <c r="U26" s="439">
        <v>4</v>
      </c>
      <c r="V26" s="441">
        <v>10</v>
      </c>
      <c r="W26" s="441">
        <f>5*4</f>
        <v>20</v>
      </c>
      <c r="X26" s="441">
        <f>4*3</f>
        <v>12</v>
      </c>
      <c r="Y26" s="456"/>
      <c r="Z26" s="441">
        <f>4*1.4</f>
        <v>5.6</v>
      </c>
      <c r="AA26" s="441">
        <v>4</v>
      </c>
      <c r="AB26" s="441">
        <v>8</v>
      </c>
      <c r="AC26" s="441">
        <f>4*2.6</f>
        <v>10.4</v>
      </c>
      <c r="AD26" s="441">
        <f>1*4</f>
        <v>4</v>
      </c>
      <c r="AE26" s="441">
        <f>1*4</f>
        <v>4</v>
      </c>
      <c r="AF26" s="441">
        <f>4*2</f>
        <v>8</v>
      </c>
      <c r="AG26" s="1078">
        <f>4*2</f>
        <v>8</v>
      </c>
      <c r="AH26" s="472">
        <f t="shared" si="7"/>
        <v>116</v>
      </c>
      <c r="AJ26" s="1306" t="s">
        <v>516</v>
      </c>
      <c r="AK26" s="1307"/>
      <c r="AL26" s="1043">
        <v>34</v>
      </c>
      <c r="AM26" s="1043">
        <v>35</v>
      </c>
      <c r="AN26" s="1043">
        <v>35</v>
      </c>
      <c r="AO26" s="1043">
        <v>35</v>
      </c>
      <c r="AP26" s="1043">
        <v>35</v>
      </c>
      <c r="AQ26" s="1043">
        <v>35</v>
      </c>
    </row>
    <row r="27" spans="2:43" s="107" customFormat="1" ht="14.1" customHeight="1" thickBot="1">
      <c r="B27" s="251" t="s">
        <v>119</v>
      </c>
      <c r="C27" s="1060">
        <v>20</v>
      </c>
      <c r="D27" s="1060">
        <v>3</v>
      </c>
      <c r="E27" s="1061"/>
      <c r="F27" s="1062">
        <f>5*3</f>
        <v>15</v>
      </c>
      <c r="G27" s="1061"/>
      <c r="H27" s="1062">
        <f>3*3</f>
        <v>9</v>
      </c>
      <c r="I27" s="1062">
        <f>2*3</f>
        <v>6</v>
      </c>
      <c r="J27" s="1062">
        <f>2*3</f>
        <v>6</v>
      </c>
      <c r="K27" s="1061"/>
      <c r="L27" s="1062">
        <f>3*3</f>
        <v>9</v>
      </c>
      <c r="M27" s="1062">
        <f>1*3</f>
        <v>3</v>
      </c>
      <c r="N27" s="1062">
        <v>2</v>
      </c>
      <c r="O27" s="1019"/>
      <c r="P27" s="722"/>
      <c r="Q27" s="468">
        <f t="shared" si="6"/>
        <v>73</v>
      </c>
      <c r="R27" s="371"/>
      <c r="S27" s="251" t="s">
        <v>119</v>
      </c>
      <c r="T27" s="1079">
        <v>12</v>
      </c>
      <c r="U27" s="1060">
        <v>3</v>
      </c>
      <c r="V27" s="1062">
        <v>9</v>
      </c>
      <c r="W27" s="1062">
        <f>5*3</f>
        <v>15</v>
      </c>
      <c r="X27" s="1062">
        <f>3*3</f>
        <v>9</v>
      </c>
      <c r="Y27" s="455"/>
      <c r="Z27" s="1062">
        <v>3</v>
      </c>
      <c r="AA27" s="1062">
        <v>4</v>
      </c>
      <c r="AB27" s="1062">
        <v>4</v>
      </c>
      <c r="AC27" s="1062">
        <f>3*2.6</f>
        <v>7.8000000000000007</v>
      </c>
      <c r="AD27" s="1062">
        <f>1*3</f>
        <v>3</v>
      </c>
      <c r="AE27" s="1062">
        <f>1*3</f>
        <v>3</v>
      </c>
      <c r="AF27" s="1062">
        <f>3*2</f>
        <v>6</v>
      </c>
      <c r="AG27" s="1080">
        <f>3*2</f>
        <v>6</v>
      </c>
      <c r="AH27" s="471">
        <f t="shared" si="7"/>
        <v>84.8</v>
      </c>
      <c r="AJ27" s="1304"/>
      <c r="AK27" s="1305"/>
      <c r="AL27" s="1044">
        <v>1</v>
      </c>
      <c r="AM27" s="1044">
        <v>1</v>
      </c>
      <c r="AN27" s="1044">
        <v>1</v>
      </c>
      <c r="AO27" s="1044">
        <v>1</v>
      </c>
      <c r="AP27" s="1044">
        <v>1</v>
      </c>
      <c r="AQ27" s="1044">
        <v>1</v>
      </c>
    </row>
    <row r="28" spans="2:43" s="107" customFormat="1" ht="14.1" customHeight="1">
      <c r="B28" s="248" t="s">
        <v>120</v>
      </c>
      <c r="C28" s="1063">
        <v>17</v>
      </c>
      <c r="D28" s="1167">
        <v>1</v>
      </c>
      <c r="E28" s="1064"/>
      <c r="F28" s="1065">
        <f>5*1</f>
        <v>5</v>
      </c>
      <c r="G28" s="1064"/>
      <c r="H28" s="1065">
        <f>3*1</f>
        <v>3</v>
      </c>
      <c r="I28" s="1065">
        <f>2*1</f>
        <v>2</v>
      </c>
      <c r="J28" s="1065">
        <f>2*1</f>
        <v>2</v>
      </c>
      <c r="K28" s="1064"/>
      <c r="L28" s="1065">
        <f>3*1</f>
        <v>3</v>
      </c>
      <c r="M28" s="1065">
        <f>1*1</f>
        <v>1</v>
      </c>
      <c r="N28" s="1070"/>
      <c r="O28" s="1020"/>
      <c r="P28" s="485"/>
      <c r="Q28" s="440">
        <f t="shared" si="6"/>
        <v>34</v>
      </c>
      <c r="R28" s="371"/>
      <c r="S28" s="248" t="s">
        <v>120</v>
      </c>
      <c r="T28" s="1071">
        <v>7</v>
      </c>
      <c r="U28" s="1167">
        <v>2</v>
      </c>
      <c r="V28" s="1065">
        <v>4</v>
      </c>
      <c r="W28" s="1065">
        <f>5*1</f>
        <v>5</v>
      </c>
      <c r="X28" s="1065">
        <v>6</v>
      </c>
      <c r="Y28" s="456"/>
      <c r="Z28" s="1065">
        <v>2</v>
      </c>
      <c r="AA28" s="1065">
        <f>1.4*1</f>
        <v>1.4</v>
      </c>
      <c r="AB28" s="1065">
        <v>3</v>
      </c>
      <c r="AC28" s="1065">
        <f>2.6*1</f>
        <v>2.6</v>
      </c>
      <c r="AD28" s="1065">
        <f>1*1</f>
        <v>1</v>
      </c>
      <c r="AE28" s="1065">
        <f>1*1</f>
        <v>1</v>
      </c>
      <c r="AF28" s="1065">
        <f>2*1</f>
        <v>2</v>
      </c>
      <c r="AG28" s="1081">
        <f>2*1</f>
        <v>2</v>
      </c>
      <c r="AH28" s="472">
        <f t="shared" si="7"/>
        <v>39</v>
      </c>
      <c r="AJ28" s="1306" t="s">
        <v>517</v>
      </c>
      <c r="AK28" s="1307"/>
      <c r="AL28" s="1295"/>
      <c r="AM28" s="1295"/>
      <c r="AN28" s="1043">
        <v>70</v>
      </c>
      <c r="AO28" s="1043">
        <v>70</v>
      </c>
      <c r="AP28" s="1043">
        <v>70</v>
      </c>
      <c r="AQ28" s="1043">
        <v>70</v>
      </c>
    </row>
    <row r="29" spans="2:43" s="107" customFormat="1" ht="14.1" customHeight="1" thickBot="1">
      <c r="B29" s="250" t="s">
        <v>121</v>
      </c>
      <c r="C29" s="1066">
        <v>27</v>
      </c>
      <c r="D29" s="439">
        <v>3</v>
      </c>
      <c r="E29" s="454"/>
      <c r="F29" s="441">
        <f>5*3</f>
        <v>15</v>
      </c>
      <c r="G29" s="454"/>
      <c r="H29" s="441">
        <f>3*3</f>
        <v>9</v>
      </c>
      <c r="I29" s="441">
        <f>2*3</f>
        <v>6</v>
      </c>
      <c r="J29" s="441">
        <f>2*3</f>
        <v>6</v>
      </c>
      <c r="K29" s="454"/>
      <c r="L29" s="441">
        <f>3*3</f>
        <v>9</v>
      </c>
      <c r="M29" s="441">
        <f>1*3</f>
        <v>3</v>
      </c>
      <c r="N29" s="447">
        <v>4</v>
      </c>
      <c r="O29" s="1018"/>
      <c r="P29" s="485"/>
      <c r="Q29" s="440">
        <f t="shared" si="6"/>
        <v>82</v>
      </c>
      <c r="R29" s="371"/>
      <c r="S29" s="250" t="s">
        <v>121</v>
      </c>
      <c r="T29" s="1072">
        <v>17</v>
      </c>
      <c r="U29" s="439">
        <v>2</v>
      </c>
      <c r="V29" s="441">
        <f>3*2.9</f>
        <v>8.6999999999999993</v>
      </c>
      <c r="W29" s="441">
        <f>5*3</f>
        <v>15</v>
      </c>
      <c r="X29" s="441">
        <f>3*3</f>
        <v>9</v>
      </c>
      <c r="Y29" s="456"/>
      <c r="Z29" s="441">
        <v>5</v>
      </c>
      <c r="AA29" s="441">
        <f>3*1.4</f>
        <v>4.1999999999999993</v>
      </c>
      <c r="AB29" s="441">
        <v>7</v>
      </c>
      <c r="AC29" s="441">
        <f>3*2.6</f>
        <v>7.8000000000000007</v>
      </c>
      <c r="AD29" s="441">
        <f>1*3</f>
        <v>3</v>
      </c>
      <c r="AE29" s="441">
        <f>1*3</f>
        <v>3</v>
      </c>
      <c r="AF29" s="441">
        <f>3*2</f>
        <v>6</v>
      </c>
      <c r="AG29" s="1078">
        <f>3*2</f>
        <v>6</v>
      </c>
      <c r="AH29" s="472">
        <f t="shared" si="7"/>
        <v>93.7</v>
      </c>
      <c r="AJ29" s="1304"/>
      <c r="AK29" s="1305"/>
      <c r="AL29" s="1299"/>
      <c r="AM29" s="1299"/>
      <c r="AN29" s="1044">
        <v>2</v>
      </c>
      <c r="AO29" s="1044">
        <v>2</v>
      </c>
      <c r="AP29" s="1044">
        <v>2</v>
      </c>
      <c r="AQ29" s="1044">
        <v>2</v>
      </c>
    </row>
    <row r="30" spans="2:43" s="107" customFormat="1" ht="14.1" customHeight="1">
      <c r="B30" s="250" t="s">
        <v>122</v>
      </c>
      <c r="C30" s="1066">
        <v>36</v>
      </c>
      <c r="D30" s="439">
        <v>4</v>
      </c>
      <c r="E30" s="454"/>
      <c r="F30" s="441">
        <f>5*4</f>
        <v>20</v>
      </c>
      <c r="G30" s="454"/>
      <c r="H30" s="441">
        <f>3*4</f>
        <v>12</v>
      </c>
      <c r="I30" s="441">
        <f>2*4</f>
        <v>8</v>
      </c>
      <c r="J30" s="441">
        <f>2*4</f>
        <v>8</v>
      </c>
      <c r="K30" s="454"/>
      <c r="L30" s="441">
        <f>3*4</f>
        <v>12</v>
      </c>
      <c r="M30" s="441">
        <f>1*4</f>
        <v>4</v>
      </c>
      <c r="N30" s="447">
        <v>4</v>
      </c>
      <c r="O30" s="1018"/>
      <c r="P30" s="485"/>
      <c r="Q30" s="440">
        <f t="shared" si="6"/>
        <v>108</v>
      </c>
      <c r="R30" s="371"/>
      <c r="S30" s="250" t="s">
        <v>122</v>
      </c>
      <c r="T30" s="1072">
        <v>16</v>
      </c>
      <c r="U30" s="439">
        <v>2</v>
      </c>
      <c r="V30" s="441">
        <v>10</v>
      </c>
      <c r="W30" s="441">
        <f>5*4</f>
        <v>20</v>
      </c>
      <c r="X30" s="441">
        <v>9</v>
      </c>
      <c r="Y30" s="456"/>
      <c r="Z30" s="441">
        <v>5</v>
      </c>
      <c r="AA30" s="441">
        <f>4*1.4</f>
        <v>5.6</v>
      </c>
      <c r="AB30" s="441">
        <v>6</v>
      </c>
      <c r="AC30" s="441">
        <f>4*2.6-1</f>
        <v>9.4</v>
      </c>
      <c r="AD30" s="441">
        <f>1*4</f>
        <v>4</v>
      </c>
      <c r="AE30" s="441">
        <f>1*4</f>
        <v>4</v>
      </c>
      <c r="AF30" s="441">
        <f>4*2</f>
        <v>8</v>
      </c>
      <c r="AG30" s="1078">
        <f>4*2</f>
        <v>8</v>
      </c>
      <c r="AH30" s="472">
        <f t="shared" si="7"/>
        <v>107</v>
      </c>
      <c r="AJ30" s="1291" t="s">
        <v>518</v>
      </c>
      <c r="AK30" s="1292"/>
      <c r="AL30" s="1295"/>
      <c r="AM30" s="1295"/>
      <c r="AN30" s="1043">
        <v>35</v>
      </c>
      <c r="AO30" s="1043">
        <v>35</v>
      </c>
      <c r="AP30" s="1043">
        <v>70</v>
      </c>
      <c r="AQ30" s="1043">
        <v>70</v>
      </c>
    </row>
    <row r="31" spans="2:43" s="107" customFormat="1" ht="14.1" customHeight="1" thickBot="1">
      <c r="B31" s="250" t="s">
        <v>123</v>
      </c>
      <c r="C31" s="1066">
        <v>36</v>
      </c>
      <c r="D31" s="439">
        <v>3</v>
      </c>
      <c r="E31" s="454"/>
      <c r="F31" s="441">
        <f>5*4</f>
        <v>20</v>
      </c>
      <c r="G31" s="454"/>
      <c r="H31" s="441">
        <f>3*4</f>
        <v>12</v>
      </c>
      <c r="I31" s="441">
        <f>2*4</f>
        <v>8</v>
      </c>
      <c r="J31" s="441">
        <f>2*4</f>
        <v>8</v>
      </c>
      <c r="K31" s="454"/>
      <c r="L31" s="441">
        <f>3*4</f>
        <v>12</v>
      </c>
      <c r="M31" s="441">
        <f>1*4</f>
        <v>4</v>
      </c>
      <c r="N31" s="447">
        <v>4</v>
      </c>
      <c r="O31" s="1018"/>
      <c r="P31" s="1032"/>
      <c r="Q31" s="1031">
        <f t="shared" si="6"/>
        <v>107</v>
      </c>
      <c r="R31" s="371"/>
      <c r="S31" s="250" t="s">
        <v>123</v>
      </c>
      <c r="T31" s="1072">
        <v>19</v>
      </c>
      <c r="U31" s="439">
        <v>4</v>
      </c>
      <c r="V31" s="441">
        <v>11</v>
      </c>
      <c r="W31" s="441">
        <f>5*4</f>
        <v>20</v>
      </c>
      <c r="X31" s="441">
        <f>4*3</f>
        <v>12</v>
      </c>
      <c r="Y31" s="456"/>
      <c r="Z31" s="441">
        <v>5</v>
      </c>
      <c r="AA31" s="441">
        <v>4</v>
      </c>
      <c r="AB31" s="441">
        <v>8</v>
      </c>
      <c r="AC31" s="441">
        <f>4*2.6</f>
        <v>10.4</v>
      </c>
      <c r="AD31" s="441">
        <f>1*4</f>
        <v>4</v>
      </c>
      <c r="AE31" s="441">
        <f>1*4</f>
        <v>4</v>
      </c>
      <c r="AF31" s="441">
        <f>4*2</f>
        <v>8</v>
      </c>
      <c r="AG31" s="1078">
        <f>4*2</f>
        <v>8</v>
      </c>
      <c r="AH31" s="470">
        <v>115</v>
      </c>
      <c r="AJ31" s="1293"/>
      <c r="AK31" s="1294"/>
      <c r="AL31" s="1296"/>
      <c r="AM31" s="1296"/>
      <c r="AN31" s="1045">
        <v>1</v>
      </c>
      <c r="AO31" s="1045">
        <v>1</v>
      </c>
      <c r="AP31" s="1045">
        <v>2</v>
      </c>
      <c r="AQ31" s="1045">
        <v>2</v>
      </c>
    </row>
    <row r="32" spans="2:43" s="107" customFormat="1" ht="14.1" customHeight="1" thickTop="1" thickBot="1">
      <c r="B32" s="251" t="s">
        <v>124</v>
      </c>
      <c r="C32" s="1067">
        <v>27</v>
      </c>
      <c r="D32" s="442">
        <v>3</v>
      </c>
      <c r="E32" s="455"/>
      <c r="F32" s="1068">
        <f>5*3</f>
        <v>15</v>
      </c>
      <c r="G32" s="455"/>
      <c r="H32" s="1068">
        <f>3*3</f>
        <v>9</v>
      </c>
      <c r="I32" s="1068">
        <f>2*3</f>
        <v>6</v>
      </c>
      <c r="J32" s="1068">
        <f>2*3</f>
        <v>6</v>
      </c>
      <c r="K32" s="455"/>
      <c r="L32" s="1068">
        <f>3*3</f>
        <v>9</v>
      </c>
      <c r="M32" s="1068">
        <f>1*3</f>
        <v>3</v>
      </c>
      <c r="N32" s="448">
        <v>3</v>
      </c>
      <c r="O32" s="1019"/>
      <c r="P32" s="722"/>
      <c r="Q32" s="468">
        <f t="shared" si="6"/>
        <v>81</v>
      </c>
      <c r="R32" s="371"/>
      <c r="S32" s="251" t="s">
        <v>124</v>
      </c>
      <c r="T32" s="1082">
        <v>10</v>
      </c>
      <c r="U32" s="442">
        <v>3</v>
      </c>
      <c r="V32" s="1068">
        <f>3*2.9</f>
        <v>8.6999999999999993</v>
      </c>
      <c r="W32" s="1068">
        <f>5*3</f>
        <v>15</v>
      </c>
      <c r="X32" s="1068">
        <f>3*3</f>
        <v>9</v>
      </c>
      <c r="Y32" s="455"/>
      <c r="Z32" s="1068">
        <f>3*1.4</f>
        <v>4.1999999999999993</v>
      </c>
      <c r="AA32" s="1068">
        <f>3*1.4</f>
        <v>4.1999999999999993</v>
      </c>
      <c r="AB32" s="1068">
        <v>2</v>
      </c>
      <c r="AC32" s="1068">
        <f>3*2.6</f>
        <v>7.8000000000000007</v>
      </c>
      <c r="AD32" s="1068">
        <f>1*3</f>
        <v>3</v>
      </c>
      <c r="AE32" s="1068">
        <f>1*3</f>
        <v>3</v>
      </c>
      <c r="AF32" s="1068">
        <f>3*2</f>
        <v>6</v>
      </c>
      <c r="AG32" s="1083">
        <f>3*2</f>
        <v>6</v>
      </c>
      <c r="AH32" s="471">
        <f>SUM(T32:AG32)</f>
        <v>81.900000000000006</v>
      </c>
      <c r="AJ32" s="1297" t="s">
        <v>519</v>
      </c>
      <c r="AK32" s="1298"/>
      <c r="AL32" s="1044">
        <v>850</v>
      </c>
      <c r="AM32" s="1044">
        <v>910</v>
      </c>
      <c r="AN32" s="1044">
        <v>980</v>
      </c>
      <c r="AO32" s="1044">
        <v>1015</v>
      </c>
      <c r="AP32" s="1044">
        <v>1015</v>
      </c>
      <c r="AQ32" s="1044">
        <v>1015</v>
      </c>
    </row>
    <row r="33" spans="2:41" s="107" customFormat="1" ht="14.1" customHeight="1" thickBot="1">
      <c r="B33" s="248" t="s">
        <v>125</v>
      </c>
      <c r="C33" s="1071">
        <v>17</v>
      </c>
      <c r="D33" s="1167">
        <v>2</v>
      </c>
      <c r="E33" s="1064"/>
      <c r="F33" s="1065">
        <f>5*1</f>
        <v>5</v>
      </c>
      <c r="G33" s="1064"/>
      <c r="H33" s="1065">
        <f>3*1</f>
        <v>3</v>
      </c>
      <c r="I33" s="1065">
        <f>2*1</f>
        <v>2</v>
      </c>
      <c r="J33" s="1065">
        <f>2*1</f>
        <v>2</v>
      </c>
      <c r="K33" s="1064"/>
      <c r="L33" s="1065">
        <f>3*1</f>
        <v>3</v>
      </c>
      <c r="M33" s="1065">
        <f>1*1</f>
        <v>1</v>
      </c>
      <c r="N33" s="1070">
        <v>3</v>
      </c>
      <c r="O33" s="1020"/>
      <c r="P33" s="485"/>
      <c r="Q33" s="440">
        <f t="shared" si="6"/>
        <v>38</v>
      </c>
      <c r="R33" s="371"/>
      <c r="S33" s="248" t="s">
        <v>125</v>
      </c>
      <c r="T33" s="1071">
        <v>14</v>
      </c>
      <c r="U33" s="1167">
        <v>5</v>
      </c>
      <c r="V33" s="1065">
        <v>4</v>
      </c>
      <c r="W33" s="1065">
        <f>5*1</f>
        <v>5</v>
      </c>
      <c r="X33" s="1065">
        <v>6</v>
      </c>
      <c r="Y33" s="456"/>
      <c r="Z33" s="1065">
        <v>2</v>
      </c>
      <c r="AA33" s="1065">
        <v>2</v>
      </c>
      <c r="AB33" s="1065">
        <v>1</v>
      </c>
      <c r="AC33" s="1065">
        <f>2.6*1</f>
        <v>2.6</v>
      </c>
      <c r="AD33" s="1065">
        <f>1*1</f>
        <v>1</v>
      </c>
      <c r="AE33" s="1065">
        <f>1*1</f>
        <v>1</v>
      </c>
      <c r="AF33" s="1065">
        <f>2*1</f>
        <v>2</v>
      </c>
      <c r="AG33" s="1081">
        <f>2*1</f>
        <v>2</v>
      </c>
      <c r="AH33" s="472">
        <f>SUM(T33:AG33)</f>
        <v>47.6</v>
      </c>
    </row>
    <row r="34" spans="2:41" s="107" customFormat="1" ht="14.1" customHeight="1">
      <c r="B34" s="250" t="s">
        <v>126</v>
      </c>
      <c r="C34" s="1072">
        <v>28</v>
      </c>
      <c r="D34" s="439">
        <v>3</v>
      </c>
      <c r="E34" s="454"/>
      <c r="F34" s="441">
        <f>5*3</f>
        <v>15</v>
      </c>
      <c r="G34" s="454"/>
      <c r="H34" s="441">
        <f>3*3</f>
        <v>9</v>
      </c>
      <c r="I34" s="441">
        <f>2*3</f>
        <v>6</v>
      </c>
      <c r="J34" s="441">
        <f>2*3</f>
        <v>6</v>
      </c>
      <c r="K34" s="454"/>
      <c r="L34" s="441">
        <f>3*3</f>
        <v>9</v>
      </c>
      <c r="M34" s="441">
        <f>1*3</f>
        <v>3</v>
      </c>
      <c r="N34" s="447">
        <v>3</v>
      </c>
      <c r="O34" s="1018"/>
      <c r="P34" s="485"/>
      <c r="Q34" s="440">
        <f t="shared" si="6"/>
        <v>82</v>
      </c>
      <c r="R34" s="371"/>
      <c r="S34" s="250" t="s">
        <v>126</v>
      </c>
      <c r="T34" s="1072">
        <v>15</v>
      </c>
      <c r="U34" s="439">
        <v>2</v>
      </c>
      <c r="V34" s="441">
        <f>3*2.9</f>
        <v>8.6999999999999993</v>
      </c>
      <c r="W34" s="441">
        <f>5*3</f>
        <v>15</v>
      </c>
      <c r="X34" s="441">
        <f>3*3</f>
        <v>9</v>
      </c>
      <c r="Y34" s="456"/>
      <c r="Z34" s="441">
        <v>6</v>
      </c>
      <c r="AA34" s="441">
        <v>6</v>
      </c>
      <c r="AB34" s="441">
        <v>7</v>
      </c>
      <c r="AC34" s="441">
        <f>3*2.6</f>
        <v>7.8000000000000007</v>
      </c>
      <c r="AD34" s="441">
        <f>1*3</f>
        <v>3</v>
      </c>
      <c r="AE34" s="441">
        <f>1*3</f>
        <v>3</v>
      </c>
      <c r="AF34" s="441">
        <f>3*2</f>
        <v>6</v>
      </c>
      <c r="AG34" s="1078">
        <f>3*2</f>
        <v>6</v>
      </c>
      <c r="AH34" s="472">
        <f>SUM(T34:AG34)</f>
        <v>94.5</v>
      </c>
      <c r="AK34" s="1046" t="s">
        <v>520</v>
      </c>
      <c r="AL34" s="1047" t="s">
        <v>521</v>
      </c>
      <c r="AM34" s="1047" t="s">
        <v>522</v>
      </c>
      <c r="AN34" s="1047" t="s">
        <v>523</v>
      </c>
      <c r="AO34" s="1048"/>
    </row>
    <row r="35" spans="2:41" s="107" customFormat="1" ht="14.1" customHeight="1" thickBot="1">
      <c r="B35" s="252" t="s">
        <v>127</v>
      </c>
      <c r="C35" s="1073">
        <v>22</v>
      </c>
      <c r="D35" s="444">
        <v>3</v>
      </c>
      <c r="E35" s="457"/>
      <c r="F35" s="1074">
        <f>5*3</f>
        <v>15</v>
      </c>
      <c r="G35" s="457"/>
      <c r="H35" s="1074">
        <f>3*3</f>
        <v>9</v>
      </c>
      <c r="I35" s="1074">
        <f>2*3</f>
        <v>6</v>
      </c>
      <c r="J35" s="1074">
        <f>2*3</f>
        <v>6</v>
      </c>
      <c r="K35" s="457"/>
      <c r="L35" s="1074">
        <f>3*3</f>
        <v>9</v>
      </c>
      <c r="M35" s="1074">
        <f>1*3</f>
        <v>3</v>
      </c>
      <c r="N35" s="450">
        <v>2</v>
      </c>
      <c r="O35" s="1021"/>
      <c r="P35" s="721"/>
      <c r="Q35" s="720">
        <f t="shared" si="6"/>
        <v>75</v>
      </c>
      <c r="R35" s="371"/>
      <c r="S35" s="252" t="s">
        <v>127</v>
      </c>
      <c r="T35" s="715">
        <v>13</v>
      </c>
      <c r="U35" s="1169">
        <v>4</v>
      </c>
      <c r="V35" s="716">
        <f>3*2.9</f>
        <v>8.6999999999999993</v>
      </c>
      <c r="W35" s="716">
        <f>5*3</f>
        <v>15</v>
      </c>
      <c r="X35" s="716">
        <v>6</v>
      </c>
      <c r="Y35" s="457"/>
      <c r="Z35" s="716">
        <v>3</v>
      </c>
      <c r="AA35" s="716">
        <v>6</v>
      </c>
      <c r="AB35" s="716">
        <v>2</v>
      </c>
      <c r="AC35" s="716">
        <f>3*2.6</f>
        <v>7.8000000000000007</v>
      </c>
      <c r="AD35" s="716">
        <f>1*3</f>
        <v>3</v>
      </c>
      <c r="AE35" s="716">
        <f>1*3</f>
        <v>3</v>
      </c>
      <c r="AF35" s="716">
        <f>3*2</f>
        <v>6</v>
      </c>
      <c r="AG35" s="1099">
        <f>3*2</f>
        <v>6</v>
      </c>
      <c r="AH35" s="474">
        <f>SUM(T35:AG35)</f>
        <v>83.5</v>
      </c>
      <c r="AJ35" s="107" t="s">
        <v>532</v>
      </c>
      <c r="AK35" s="1049">
        <v>3</v>
      </c>
      <c r="AL35" s="1050">
        <v>3</v>
      </c>
      <c r="AM35" s="1050">
        <v>4</v>
      </c>
      <c r="AN35" s="1050">
        <v>3</v>
      </c>
      <c r="AO35" s="1051"/>
    </row>
    <row r="36" spans="2:41" s="107" customFormat="1" ht="14.1" customHeight="1" thickTop="1">
      <c r="B36" s="253" t="s">
        <v>77</v>
      </c>
      <c r="C36" s="442">
        <f>SUM(C24:C27)</f>
        <v>105</v>
      </c>
      <c r="D36" s="442">
        <f>SUM(D24:D27)</f>
        <v>13</v>
      </c>
      <c r="E36" s="475"/>
      <c r="F36" s="442">
        <f>SUM(F24:F27)</f>
        <v>65</v>
      </c>
      <c r="G36" s="475"/>
      <c r="H36" s="442">
        <f>SUM(H24:H27)</f>
        <v>39</v>
      </c>
      <c r="I36" s="442">
        <f>SUM(I24:I27)</f>
        <v>26</v>
      </c>
      <c r="J36" s="442">
        <f>SUM(J24:J27)</f>
        <v>26</v>
      </c>
      <c r="K36" s="475"/>
      <c r="L36" s="448">
        <f>SUM(L24:L27)</f>
        <v>39</v>
      </c>
      <c r="M36" s="494">
        <f>SUM(M24:M27)</f>
        <v>13</v>
      </c>
      <c r="N36" s="494">
        <f>SUM(N24:N27)</f>
        <v>12</v>
      </c>
      <c r="O36" s="1022"/>
      <c r="P36" s="1027"/>
      <c r="Q36" s="486">
        <f>SUM(Q24:Q27)</f>
        <v>338</v>
      </c>
      <c r="R36" s="371"/>
      <c r="S36" s="253" t="s">
        <v>77</v>
      </c>
      <c r="T36" s="442">
        <f>SUM(T24:T27)</f>
        <v>64</v>
      </c>
      <c r="U36" s="442">
        <f>SUM(U24:U27)</f>
        <v>11</v>
      </c>
      <c r="V36" s="442">
        <f>SUM(V24:V27)</f>
        <v>36</v>
      </c>
      <c r="W36" s="442">
        <f>SUM(W24:W27)</f>
        <v>65</v>
      </c>
      <c r="X36" s="442">
        <f>SUM(X24:X27)</f>
        <v>39</v>
      </c>
      <c r="Y36" s="475"/>
      <c r="Z36" s="442">
        <f t="shared" ref="Z36:AH36" si="8">SUM(Z24:Z27)</f>
        <v>17.799999999999997</v>
      </c>
      <c r="AA36" s="442">
        <f t="shared" si="8"/>
        <v>17</v>
      </c>
      <c r="AB36" s="442">
        <f>SUM(AB24:AB27)</f>
        <v>24</v>
      </c>
      <c r="AC36" s="448">
        <f t="shared" si="8"/>
        <v>33.799999999999997</v>
      </c>
      <c r="AD36" s="486">
        <f t="shared" si="8"/>
        <v>13</v>
      </c>
      <c r="AE36" s="486">
        <f t="shared" si="8"/>
        <v>13</v>
      </c>
      <c r="AF36" s="486">
        <f t="shared" si="8"/>
        <v>26</v>
      </c>
      <c r="AG36" s="487">
        <f t="shared" si="8"/>
        <v>26</v>
      </c>
      <c r="AH36" s="461">
        <f t="shared" si="8"/>
        <v>385.6</v>
      </c>
      <c r="AK36" s="1046" t="s">
        <v>524</v>
      </c>
      <c r="AL36" s="1047" t="s">
        <v>525</v>
      </c>
      <c r="AM36" s="1047" t="s">
        <v>526</v>
      </c>
      <c r="AN36" s="1047" t="s">
        <v>527</v>
      </c>
      <c r="AO36" s="1048" t="s">
        <v>528</v>
      </c>
    </row>
    <row r="37" spans="2:41" s="107" customFormat="1" ht="14.1" customHeight="1" thickBot="1">
      <c r="B37" s="254" t="s">
        <v>78</v>
      </c>
      <c r="C37" s="443">
        <f>SUM(C28:C32)</f>
        <v>143</v>
      </c>
      <c r="D37" s="443">
        <f>SUM(D28:D32)</f>
        <v>14</v>
      </c>
      <c r="E37" s="477"/>
      <c r="F37" s="443">
        <f>SUM(F28:F32)</f>
        <v>75</v>
      </c>
      <c r="G37" s="477"/>
      <c r="H37" s="443">
        <f>SUM(H28:H32)</f>
        <v>45</v>
      </c>
      <c r="I37" s="443">
        <f>SUM(I28:I32)</f>
        <v>30</v>
      </c>
      <c r="J37" s="443">
        <f>SUM(J28:J32)</f>
        <v>30</v>
      </c>
      <c r="K37" s="477"/>
      <c r="L37" s="449">
        <f>SUM(L28:L32)</f>
        <v>45</v>
      </c>
      <c r="M37" s="459">
        <f>SUM(M28:M32)</f>
        <v>15</v>
      </c>
      <c r="N37" s="459">
        <f>SUM(N28:N32)</f>
        <v>15</v>
      </c>
      <c r="O37" s="1023"/>
      <c r="P37" s="1028"/>
      <c r="Q37" s="488">
        <f>SUM(Q28:Q32)</f>
        <v>412</v>
      </c>
      <c r="R37" s="371"/>
      <c r="S37" s="254" t="s">
        <v>78</v>
      </c>
      <c r="T37" s="443">
        <f>SUM(T28:T32)</f>
        <v>69</v>
      </c>
      <c r="U37" s="443">
        <f>SUM(U28:U32)</f>
        <v>13</v>
      </c>
      <c r="V37" s="443">
        <f>SUM(V28:V32)</f>
        <v>42.400000000000006</v>
      </c>
      <c r="W37" s="443">
        <f>SUM(W28:W32)</f>
        <v>75</v>
      </c>
      <c r="X37" s="443">
        <f>SUM(X28:X32)</f>
        <v>45</v>
      </c>
      <c r="Y37" s="477"/>
      <c r="Z37" s="443">
        <f t="shared" ref="Z37:AH37" si="9">SUM(Z28:Z32)</f>
        <v>21.2</v>
      </c>
      <c r="AA37" s="443">
        <f t="shared" si="9"/>
        <v>19.399999999999999</v>
      </c>
      <c r="AB37" s="443">
        <f>SUM(AB28:AB32)</f>
        <v>26</v>
      </c>
      <c r="AC37" s="449">
        <f t="shared" si="9"/>
        <v>38</v>
      </c>
      <c r="AD37" s="488">
        <f t="shared" si="9"/>
        <v>15</v>
      </c>
      <c r="AE37" s="488">
        <f t="shared" si="9"/>
        <v>15</v>
      </c>
      <c r="AF37" s="488">
        <f t="shared" si="9"/>
        <v>30</v>
      </c>
      <c r="AG37" s="489">
        <f t="shared" si="9"/>
        <v>30</v>
      </c>
      <c r="AH37" s="462">
        <f t="shared" si="9"/>
        <v>436.6</v>
      </c>
      <c r="AJ37" s="107" t="s">
        <v>532</v>
      </c>
      <c r="AK37" s="1052">
        <v>2</v>
      </c>
      <c r="AL37" s="1053">
        <v>3</v>
      </c>
      <c r="AM37" s="1053">
        <v>3</v>
      </c>
      <c r="AN37" s="1053">
        <v>4</v>
      </c>
      <c r="AO37" s="1054">
        <v>3</v>
      </c>
    </row>
    <row r="38" spans="2:41" s="107" customFormat="1" ht="14.1" customHeight="1" thickBot="1">
      <c r="B38" s="255" t="s">
        <v>79</v>
      </c>
      <c r="C38" s="444">
        <f>SUM(C33:C35)</f>
        <v>67</v>
      </c>
      <c r="D38" s="444">
        <f>SUM(D33:D35)</f>
        <v>8</v>
      </c>
      <c r="E38" s="479"/>
      <c r="F38" s="444">
        <f>SUM(F33:F35)</f>
        <v>35</v>
      </c>
      <c r="G38" s="479"/>
      <c r="H38" s="444">
        <f>SUM(H33:H35)</f>
        <v>21</v>
      </c>
      <c r="I38" s="444">
        <f>SUM(I33:I35)</f>
        <v>14</v>
      </c>
      <c r="J38" s="444">
        <f>SUM(J33:J35)</f>
        <v>14</v>
      </c>
      <c r="K38" s="479"/>
      <c r="L38" s="450">
        <f>SUM(L33:L35)</f>
        <v>21</v>
      </c>
      <c r="M38" s="460">
        <f>SUM(M33:M35)</f>
        <v>7</v>
      </c>
      <c r="N38" s="460">
        <f>SUM(N33:N35)</f>
        <v>8</v>
      </c>
      <c r="O38" s="1024"/>
      <c r="P38" s="1029"/>
      <c r="Q38" s="1026">
        <f>SUM(Q33:Q35)</f>
        <v>195</v>
      </c>
      <c r="R38" s="371"/>
      <c r="S38" s="255" t="s">
        <v>79</v>
      </c>
      <c r="T38" s="444">
        <f>SUM(T33:T35)</f>
        <v>42</v>
      </c>
      <c r="U38" s="444">
        <f>SUM(U33:U35)</f>
        <v>11</v>
      </c>
      <c r="V38" s="444">
        <f>SUM(V33:V35)</f>
        <v>21.4</v>
      </c>
      <c r="W38" s="444">
        <f t="shared" ref="W38:AF38" si="10">SUM(W33:W35)</f>
        <v>35</v>
      </c>
      <c r="X38" s="444">
        <f t="shared" si="10"/>
        <v>21</v>
      </c>
      <c r="Y38" s="479"/>
      <c r="Z38" s="444">
        <f t="shared" si="10"/>
        <v>11</v>
      </c>
      <c r="AA38" s="444">
        <f t="shared" si="10"/>
        <v>14</v>
      </c>
      <c r="AB38" s="444">
        <f>SUM(AB33:AB35)</f>
        <v>10</v>
      </c>
      <c r="AC38" s="450">
        <f t="shared" si="10"/>
        <v>18.200000000000003</v>
      </c>
      <c r="AD38" s="490">
        <f t="shared" si="10"/>
        <v>7</v>
      </c>
      <c r="AE38" s="490">
        <f t="shared" si="10"/>
        <v>7</v>
      </c>
      <c r="AF38" s="490">
        <f t="shared" si="10"/>
        <v>14</v>
      </c>
      <c r="AG38" s="491">
        <f>SUM(AG33:AG35)</f>
        <v>14</v>
      </c>
      <c r="AH38" s="492">
        <f>SUM(AH33:AH35)</f>
        <v>225.6</v>
      </c>
      <c r="AK38" s="1055" t="s">
        <v>529</v>
      </c>
      <c r="AL38" s="1056" t="s">
        <v>530</v>
      </c>
      <c r="AM38" s="1056" t="s">
        <v>531</v>
      </c>
      <c r="AN38" s="1056"/>
      <c r="AO38" s="1057"/>
    </row>
    <row r="39" spans="2:41" s="107" customFormat="1" ht="14.1" customHeight="1" thickTop="1" thickBot="1">
      <c r="B39" s="256" t="s">
        <v>80</v>
      </c>
      <c r="C39" s="445">
        <f>SUM(C36:C38)</f>
        <v>315</v>
      </c>
      <c r="D39" s="445">
        <f>SUM(D36:D38)</f>
        <v>35</v>
      </c>
      <c r="E39" s="481"/>
      <c r="F39" s="445">
        <f>SUM(F36:F38)</f>
        <v>175</v>
      </c>
      <c r="G39" s="481"/>
      <c r="H39" s="445">
        <f>SUM(H36:H38)</f>
        <v>105</v>
      </c>
      <c r="I39" s="445">
        <f>SUM(I36:I38)</f>
        <v>70</v>
      </c>
      <c r="J39" s="445">
        <f>SUM(J36:J38)</f>
        <v>70</v>
      </c>
      <c r="K39" s="481"/>
      <c r="L39" s="451">
        <f>SUM(L36:L38)</f>
        <v>105</v>
      </c>
      <c r="M39" s="458">
        <f>SUM(M36:M38)</f>
        <v>35</v>
      </c>
      <c r="N39" s="458">
        <f>SUM(N36:N38)</f>
        <v>35</v>
      </c>
      <c r="O39" s="1013"/>
      <c r="P39" s="1030"/>
      <c r="Q39" s="493">
        <f>SUM(Q36:Q38)</f>
        <v>945</v>
      </c>
      <c r="R39" s="371"/>
      <c r="S39" s="256" t="s">
        <v>80</v>
      </c>
      <c r="T39" s="445">
        <f>SUM(T36:T38)</f>
        <v>175</v>
      </c>
      <c r="U39" s="445">
        <f>SUM(U36:U38)</f>
        <v>35</v>
      </c>
      <c r="V39" s="445">
        <f>SUM(V36:V38)</f>
        <v>99.800000000000011</v>
      </c>
      <c r="W39" s="445">
        <f>SUM(W36:W38)</f>
        <v>175</v>
      </c>
      <c r="X39" s="445">
        <f>SUM(X36:X38)</f>
        <v>105</v>
      </c>
      <c r="Y39" s="481"/>
      <c r="Z39" s="445">
        <f t="shared" ref="Z39:AG39" si="11">SUM(Z36:Z38)</f>
        <v>50</v>
      </c>
      <c r="AA39" s="445">
        <f t="shared" si="11"/>
        <v>50.4</v>
      </c>
      <c r="AB39" s="445">
        <f>SUM(AB36:AB38)</f>
        <v>60</v>
      </c>
      <c r="AC39" s="451">
        <f t="shared" si="11"/>
        <v>90</v>
      </c>
      <c r="AD39" s="493">
        <f t="shared" si="11"/>
        <v>35</v>
      </c>
      <c r="AE39" s="493">
        <f t="shared" si="11"/>
        <v>35</v>
      </c>
      <c r="AF39" s="493">
        <f t="shared" si="11"/>
        <v>70</v>
      </c>
      <c r="AG39" s="482">
        <f t="shared" si="11"/>
        <v>70</v>
      </c>
      <c r="AH39" s="464">
        <f>SUM(T39:AG39)</f>
        <v>1050.1999999999998</v>
      </c>
      <c r="AJ39" s="107" t="s">
        <v>532</v>
      </c>
      <c r="AK39" s="1052">
        <v>2</v>
      </c>
      <c r="AL39" s="1053">
        <v>3</v>
      </c>
      <c r="AM39" s="1053">
        <v>2</v>
      </c>
      <c r="AN39" s="1053"/>
      <c r="AO39" s="1054"/>
    </row>
    <row r="40" spans="2:41" ht="9.9" customHeight="1"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3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7"/>
    </row>
    <row r="41" spans="2:41" s="108" customFormat="1" ht="15" customHeight="1">
      <c r="B41" s="1316" t="s">
        <v>268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7"/>
      <c r="R41" s="374"/>
      <c r="S41" s="1316" t="s">
        <v>271</v>
      </c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8"/>
    </row>
    <row r="42" spans="2:41" s="107" customFormat="1" ht="14.1" customHeight="1" thickBot="1">
      <c r="B42" s="241" t="s">
        <v>63</v>
      </c>
      <c r="C42" s="242" t="s">
        <v>35</v>
      </c>
      <c r="D42" s="242" t="s">
        <v>622</v>
      </c>
      <c r="E42" s="243" t="s">
        <v>37</v>
      </c>
      <c r="F42" s="243" t="s">
        <v>36</v>
      </c>
      <c r="G42" s="243" t="s">
        <v>38</v>
      </c>
      <c r="H42" s="243" t="s">
        <v>39</v>
      </c>
      <c r="I42" s="243" t="s">
        <v>40</v>
      </c>
      <c r="J42" s="243" t="s">
        <v>41</v>
      </c>
      <c r="K42" s="243" t="s">
        <v>42</v>
      </c>
      <c r="L42" s="244" t="s">
        <v>43</v>
      </c>
      <c r="M42" s="245" t="s">
        <v>45</v>
      </c>
      <c r="N42" s="245" t="s">
        <v>46</v>
      </c>
      <c r="O42" s="1012" t="s">
        <v>49</v>
      </c>
      <c r="P42" s="241" t="s">
        <v>272</v>
      </c>
      <c r="Q42" s="246" t="s">
        <v>25</v>
      </c>
      <c r="R42" s="375"/>
      <c r="S42" s="241" t="s">
        <v>63</v>
      </c>
      <c r="T42" s="242" t="s">
        <v>35</v>
      </c>
      <c r="U42" s="242" t="s">
        <v>622</v>
      </c>
      <c r="V42" s="243" t="s">
        <v>37</v>
      </c>
      <c r="W42" s="243" t="s">
        <v>36</v>
      </c>
      <c r="X42" s="243" t="s">
        <v>38</v>
      </c>
      <c r="Y42" s="243" t="s">
        <v>39</v>
      </c>
      <c r="Z42" s="243" t="s">
        <v>40</v>
      </c>
      <c r="AA42" s="243" t="s">
        <v>41</v>
      </c>
      <c r="AB42" s="243" t="s">
        <v>42</v>
      </c>
      <c r="AC42" s="244" t="s">
        <v>43</v>
      </c>
      <c r="AD42" s="245" t="s">
        <v>45</v>
      </c>
      <c r="AE42" s="245" t="s">
        <v>46</v>
      </c>
      <c r="AF42" s="245" t="s">
        <v>49</v>
      </c>
      <c r="AG42" s="241" t="s">
        <v>272</v>
      </c>
      <c r="AH42" s="376" t="s">
        <v>25</v>
      </c>
    </row>
    <row r="43" spans="2:41" s="107" customFormat="1" ht="14.1" customHeight="1" thickTop="1">
      <c r="B43" s="248" t="s">
        <v>116</v>
      </c>
      <c r="C43" s="1075">
        <v>20</v>
      </c>
      <c r="D43" s="1168">
        <v>2</v>
      </c>
      <c r="E43" s="1076">
        <f>2*3</f>
        <v>6</v>
      </c>
      <c r="F43" s="1076">
        <f>5*3</f>
        <v>15</v>
      </c>
      <c r="G43" s="1076">
        <f>3*2.6</f>
        <v>7.8000000000000007</v>
      </c>
      <c r="H43" s="484"/>
      <c r="I43" s="1076">
        <v>6</v>
      </c>
      <c r="J43" s="1076">
        <f>3*1.7</f>
        <v>5.0999999999999996</v>
      </c>
      <c r="K43" s="452"/>
      <c r="L43" s="1076">
        <f>3*3</f>
        <v>9</v>
      </c>
      <c r="M43" s="1076">
        <v>3</v>
      </c>
      <c r="N43" s="1076">
        <f>1*3</f>
        <v>3</v>
      </c>
      <c r="O43" s="1076">
        <f>3*2</f>
        <v>6</v>
      </c>
      <c r="P43" s="1084">
        <f>1*3</f>
        <v>3</v>
      </c>
      <c r="Q43" s="1090">
        <f>SUM(C43:P43)</f>
        <v>85.9</v>
      </c>
      <c r="R43" s="371"/>
      <c r="S43" s="248" t="s">
        <v>116</v>
      </c>
      <c r="T43" s="1075">
        <v>18</v>
      </c>
      <c r="U43" s="1168">
        <v>2</v>
      </c>
      <c r="V43" s="1076">
        <v>9</v>
      </c>
      <c r="W43" s="1076">
        <f>5*3</f>
        <v>15</v>
      </c>
      <c r="X43" s="1076">
        <f>3*3</f>
        <v>9</v>
      </c>
      <c r="Y43" s="484"/>
      <c r="Z43" s="1076">
        <f>3*1.4</f>
        <v>4.1999999999999993</v>
      </c>
      <c r="AA43" s="1076">
        <v>3</v>
      </c>
      <c r="AB43" s="1076">
        <v>4</v>
      </c>
      <c r="AC43" s="1076">
        <f>3*2.6</f>
        <v>7.8000000000000007</v>
      </c>
      <c r="AD43" s="1076">
        <f>1*3</f>
        <v>3</v>
      </c>
      <c r="AE43" s="1076">
        <f>1*3</f>
        <v>3</v>
      </c>
      <c r="AF43" s="1076">
        <f>3*2</f>
        <v>6</v>
      </c>
      <c r="AG43" s="1077">
        <f>3*2</f>
        <v>6</v>
      </c>
      <c r="AH43" s="472">
        <f t="shared" ref="AH43:AH49" si="12">SUM(T43:AG43)</f>
        <v>90</v>
      </c>
    </row>
    <row r="44" spans="2:41" s="107" customFormat="1" ht="14.1" customHeight="1">
      <c r="B44" s="250" t="s">
        <v>117</v>
      </c>
      <c r="C44" s="1072">
        <v>22</v>
      </c>
      <c r="D44" s="439">
        <v>4</v>
      </c>
      <c r="E44" s="441">
        <f>2*3</f>
        <v>6</v>
      </c>
      <c r="F44" s="441">
        <f>5*3</f>
        <v>15</v>
      </c>
      <c r="G44" s="441">
        <f>3*2.6</f>
        <v>7.8000000000000007</v>
      </c>
      <c r="H44" s="456"/>
      <c r="I44" s="441">
        <v>6</v>
      </c>
      <c r="J44" s="441">
        <v>6</v>
      </c>
      <c r="K44" s="454"/>
      <c r="L44" s="441">
        <f>3*3</f>
        <v>9</v>
      </c>
      <c r="M44" s="441">
        <f>1*3</f>
        <v>3</v>
      </c>
      <c r="N44" s="441">
        <f>1*3</f>
        <v>3</v>
      </c>
      <c r="O44" s="441">
        <f>3*2</f>
        <v>6</v>
      </c>
      <c r="P44" s="1085">
        <f>1*3</f>
        <v>3</v>
      </c>
      <c r="Q44" s="472">
        <f t="shared" ref="Q44:Q54" si="13">SUM(C44:P44)</f>
        <v>90.8</v>
      </c>
      <c r="R44" s="371"/>
      <c r="S44" s="250" t="s">
        <v>117</v>
      </c>
      <c r="T44" s="1072">
        <v>16</v>
      </c>
      <c r="U44" s="439">
        <v>2</v>
      </c>
      <c r="V44" s="441">
        <f>3*2.9</f>
        <v>8.6999999999999993</v>
      </c>
      <c r="W44" s="441">
        <f>5*3</f>
        <v>15</v>
      </c>
      <c r="X44" s="441">
        <f>3*3</f>
        <v>9</v>
      </c>
      <c r="Y44" s="456"/>
      <c r="Z44" s="441">
        <v>5</v>
      </c>
      <c r="AA44" s="441">
        <f>3*1.4</f>
        <v>4.1999999999999993</v>
      </c>
      <c r="AB44" s="441">
        <v>8</v>
      </c>
      <c r="AC44" s="441">
        <f>3*2.6</f>
        <v>7.8000000000000007</v>
      </c>
      <c r="AD44" s="441">
        <f>1*3</f>
        <v>3</v>
      </c>
      <c r="AE44" s="441">
        <f>1*3</f>
        <v>3</v>
      </c>
      <c r="AF44" s="441">
        <f>3*2</f>
        <v>6</v>
      </c>
      <c r="AG44" s="1078">
        <f>3*2</f>
        <v>6</v>
      </c>
      <c r="AH44" s="472">
        <f t="shared" si="12"/>
        <v>93.7</v>
      </c>
    </row>
    <row r="45" spans="2:41" s="107" customFormat="1" ht="14.1" customHeight="1">
      <c r="B45" s="250" t="s">
        <v>118</v>
      </c>
      <c r="C45" s="1072">
        <v>28</v>
      </c>
      <c r="D45" s="439">
        <v>4</v>
      </c>
      <c r="E45" s="441">
        <f>2*4</f>
        <v>8</v>
      </c>
      <c r="F45" s="441">
        <f>5*4</f>
        <v>20</v>
      </c>
      <c r="G45" s="441">
        <f>4*2.6</f>
        <v>10.4</v>
      </c>
      <c r="H45" s="456"/>
      <c r="I45" s="441">
        <v>6</v>
      </c>
      <c r="J45" s="441">
        <v>5</v>
      </c>
      <c r="K45" s="454"/>
      <c r="L45" s="441">
        <f>4*3</f>
        <v>12</v>
      </c>
      <c r="M45" s="441">
        <f>1*4</f>
        <v>4</v>
      </c>
      <c r="N45" s="441">
        <f>1*4</f>
        <v>4</v>
      </c>
      <c r="O45" s="441">
        <f>4*2</f>
        <v>8</v>
      </c>
      <c r="P45" s="1085">
        <f>1*4</f>
        <v>4</v>
      </c>
      <c r="Q45" s="472">
        <f t="shared" si="13"/>
        <v>113.4</v>
      </c>
      <c r="R45" s="371"/>
      <c r="S45" s="250" t="s">
        <v>118</v>
      </c>
      <c r="T45" s="1072">
        <v>18</v>
      </c>
      <c r="U45" s="439">
        <v>3</v>
      </c>
      <c r="V45" s="441">
        <v>12</v>
      </c>
      <c r="W45" s="441">
        <f>5*4</f>
        <v>20</v>
      </c>
      <c r="X45" s="441">
        <f>4*3</f>
        <v>12</v>
      </c>
      <c r="Y45" s="456"/>
      <c r="Z45" s="441">
        <f>4*1.4</f>
        <v>5.6</v>
      </c>
      <c r="AA45" s="441">
        <f>4*1.4</f>
        <v>5.6</v>
      </c>
      <c r="AB45" s="441">
        <f>4*1.7</f>
        <v>6.8</v>
      </c>
      <c r="AC45" s="441">
        <f>4*2.6</f>
        <v>10.4</v>
      </c>
      <c r="AD45" s="441">
        <f>1*4</f>
        <v>4</v>
      </c>
      <c r="AE45" s="441">
        <f>1*4</f>
        <v>4</v>
      </c>
      <c r="AF45" s="441">
        <f>4*2</f>
        <v>8</v>
      </c>
      <c r="AG45" s="1078">
        <f>4*2</f>
        <v>8</v>
      </c>
      <c r="AH45" s="472">
        <f t="shared" si="12"/>
        <v>117.39999999999999</v>
      </c>
    </row>
    <row r="46" spans="2:41" s="107" customFormat="1" ht="14.1" customHeight="1">
      <c r="B46" s="251" t="s">
        <v>119</v>
      </c>
      <c r="C46" s="1079">
        <v>21</v>
      </c>
      <c r="D46" s="1060">
        <v>3</v>
      </c>
      <c r="E46" s="1062">
        <f>2*3</f>
        <v>6</v>
      </c>
      <c r="F46" s="1062">
        <f>5*3</f>
        <v>15</v>
      </c>
      <c r="G46" s="1062">
        <f>3*2.6</f>
        <v>7.8000000000000007</v>
      </c>
      <c r="H46" s="455"/>
      <c r="I46" s="1062">
        <f>3*1.7</f>
        <v>5.0999999999999996</v>
      </c>
      <c r="J46" s="1062">
        <v>4</v>
      </c>
      <c r="K46" s="455"/>
      <c r="L46" s="1062">
        <f>3*3</f>
        <v>9</v>
      </c>
      <c r="M46" s="1062">
        <f>1*3</f>
        <v>3</v>
      </c>
      <c r="N46" s="1062">
        <f>1*3</f>
        <v>3</v>
      </c>
      <c r="O46" s="1062">
        <f>3*2</f>
        <v>6</v>
      </c>
      <c r="P46" s="1086">
        <f>1*3</f>
        <v>3</v>
      </c>
      <c r="Q46" s="472">
        <f t="shared" si="13"/>
        <v>85.9</v>
      </c>
      <c r="R46" s="371"/>
      <c r="S46" s="251" t="s">
        <v>119</v>
      </c>
      <c r="T46" s="1079">
        <v>12</v>
      </c>
      <c r="U46" s="1060">
        <v>1</v>
      </c>
      <c r="V46" s="1062">
        <v>9</v>
      </c>
      <c r="W46" s="1062">
        <f>5*3</f>
        <v>15</v>
      </c>
      <c r="X46" s="1062">
        <f>3*3</f>
        <v>9</v>
      </c>
      <c r="Y46" s="455"/>
      <c r="Z46" s="1062">
        <f>3*1.4</f>
        <v>4.1999999999999993</v>
      </c>
      <c r="AA46" s="1062">
        <v>3</v>
      </c>
      <c r="AB46" s="1062">
        <v>4</v>
      </c>
      <c r="AC46" s="1062">
        <f>3*2.6</f>
        <v>7.8000000000000007</v>
      </c>
      <c r="AD46" s="1062">
        <f>1*3</f>
        <v>3</v>
      </c>
      <c r="AE46" s="1062">
        <f>1*3</f>
        <v>3</v>
      </c>
      <c r="AF46" s="1062">
        <f>3*2</f>
        <v>6</v>
      </c>
      <c r="AG46" s="1080">
        <f>3*2</f>
        <v>6</v>
      </c>
      <c r="AH46" s="471">
        <f t="shared" si="12"/>
        <v>83</v>
      </c>
    </row>
    <row r="47" spans="2:41" s="107" customFormat="1" ht="14.1" customHeight="1">
      <c r="B47" s="248" t="s">
        <v>120</v>
      </c>
      <c r="C47" s="1071">
        <v>7</v>
      </c>
      <c r="D47" s="1167">
        <v>1</v>
      </c>
      <c r="E47" s="1065">
        <f>2*1</f>
        <v>2</v>
      </c>
      <c r="F47" s="1065">
        <f>5*1</f>
        <v>5</v>
      </c>
      <c r="G47" s="1065">
        <v>5</v>
      </c>
      <c r="H47" s="456"/>
      <c r="I47" s="1065">
        <f>1*1.7</f>
        <v>1.7</v>
      </c>
      <c r="J47" s="1065">
        <v>2</v>
      </c>
      <c r="K47" s="456"/>
      <c r="L47" s="1065">
        <f>1*3</f>
        <v>3</v>
      </c>
      <c r="M47" s="1065">
        <f>1*1</f>
        <v>1</v>
      </c>
      <c r="N47" s="1065">
        <f>1*1</f>
        <v>1</v>
      </c>
      <c r="O47" s="1065">
        <f>2*1</f>
        <v>2</v>
      </c>
      <c r="P47" s="1087">
        <v>2</v>
      </c>
      <c r="Q47" s="472">
        <f t="shared" si="13"/>
        <v>32.700000000000003</v>
      </c>
      <c r="R47" s="371"/>
      <c r="S47" s="248" t="s">
        <v>120</v>
      </c>
      <c r="T47" s="1071">
        <v>7</v>
      </c>
      <c r="U47" s="1167">
        <v>1</v>
      </c>
      <c r="V47" s="1065">
        <v>4</v>
      </c>
      <c r="W47" s="1065">
        <f>5*1</f>
        <v>5</v>
      </c>
      <c r="X47" s="1065">
        <v>6</v>
      </c>
      <c r="Y47" s="456"/>
      <c r="Z47" s="1065">
        <v>2</v>
      </c>
      <c r="AA47" s="1065">
        <f>1*1.4</f>
        <v>1.4</v>
      </c>
      <c r="AB47" s="1065">
        <f>1*1.7</f>
        <v>1.7</v>
      </c>
      <c r="AC47" s="1065">
        <f>1*2.6</f>
        <v>2.6</v>
      </c>
      <c r="AD47" s="1065">
        <f>1*1</f>
        <v>1</v>
      </c>
      <c r="AE47" s="1065">
        <f>1*1</f>
        <v>1</v>
      </c>
      <c r="AF47" s="1065">
        <f>2*1</f>
        <v>2</v>
      </c>
      <c r="AG47" s="1081">
        <f>2*1</f>
        <v>2</v>
      </c>
      <c r="AH47" s="472">
        <f t="shared" si="12"/>
        <v>36.700000000000003</v>
      </c>
    </row>
    <row r="48" spans="2:41" s="107" customFormat="1" ht="14.1" customHeight="1">
      <c r="B48" s="250" t="s">
        <v>121</v>
      </c>
      <c r="C48" s="1072">
        <v>21</v>
      </c>
      <c r="D48" s="439">
        <v>3</v>
      </c>
      <c r="E48" s="441">
        <f>2*3</f>
        <v>6</v>
      </c>
      <c r="F48" s="441">
        <f>5*3</f>
        <v>15</v>
      </c>
      <c r="G48" s="441">
        <f>2.6*3</f>
        <v>7.8000000000000007</v>
      </c>
      <c r="H48" s="456"/>
      <c r="I48" s="441">
        <v>4</v>
      </c>
      <c r="J48" s="441">
        <v>6</v>
      </c>
      <c r="K48" s="454"/>
      <c r="L48" s="441">
        <f>3*3</f>
        <v>9</v>
      </c>
      <c r="M48" s="441">
        <f>1*3</f>
        <v>3</v>
      </c>
      <c r="N48" s="441">
        <f>1*3</f>
        <v>3</v>
      </c>
      <c r="O48" s="441">
        <f>2*3</f>
        <v>6</v>
      </c>
      <c r="P48" s="1085">
        <v>4</v>
      </c>
      <c r="Q48" s="472">
        <f t="shared" si="13"/>
        <v>87.8</v>
      </c>
      <c r="R48" s="371"/>
      <c r="S48" s="250" t="s">
        <v>121</v>
      </c>
      <c r="T48" s="1072">
        <v>17</v>
      </c>
      <c r="U48" s="439">
        <v>4</v>
      </c>
      <c r="V48" s="441">
        <f>3*2.9</f>
        <v>8.6999999999999993</v>
      </c>
      <c r="W48" s="441">
        <f>5*3</f>
        <v>15</v>
      </c>
      <c r="X48" s="441">
        <f>3*3</f>
        <v>9</v>
      </c>
      <c r="Y48" s="456"/>
      <c r="Z48" s="441">
        <v>5</v>
      </c>
      <c r="AA48" s="441">
        <v>5</v>
      </c>
      <c r="AB48" s="441">
        <v>6</v>
      </c>
      <c r="AC48" s="441">
        <f>3*2.6</f>
        <v>7.8000000000000007</v>
      </c>
      <c r="AD48" s="441">
        <f>1*3</f>
        <v>3</v>
      </c>
      <c r="AE48" s="441">
        <f>1*3</f>
        <v>3</v>
      </c>
      <c r="AF48" s="441">
        <f>3*2</f>
        <v>6</v>
      </c>
      <c r="AG48" s="1078">
        <f>3*2</f>
        <v>6</v>
      </c>
      <c r="AH48" s="472">
        <f t="shared" si="12"/>
        <v>95.5</v>
      </c>
    </row>
    <row r="49" spans="2:34" s="107" customFormat="1" ht="14.1" customHeight="1">
      <c r="B49" s="250" t="s">
        <v>122</v>
      </c>
      <c r="C49" s="1072">
        <v>28</v>
      </c>
      <c r="D49" s="439">
        <v>4</v>
      </c>
      <c r="E49" s="441">
        <f>2*4</f>
        <v>8</v>
      </c>
      <c r="F49" s="441">
        <f>5*4</f>
        <v>20</v>
      </c>
      <c r="G49" s="441">
        <v>8</v>
      </c>
      <c r="H49" s="456"/>
      <c r="I49" s="441">
        <v>6</v>
      </c>
      <c r="J49" s="441">
        <v>6</v>
      </c>
      <c r="K49" s="454"/>
      <c r="L49" s="441">
        <f>3*4</f>
        <v>12</v>
      </c>
      <c r="M49" s="441">
        <f>1*4</f>
        <v>4</v>
      </c>
      <c r="N49" s="441">
        <f>1*4</f>
        <v>4</v>
      </c>
      <c r="O49" s="441">
        <f>2*4</f>
        <v>8</v>
      </c>
      <c r="P49" s="1085">
        <v>3</v>
      </c>
      <c r="Q49" s="472">
        <f t="shared" si="13"/>
        <v>111</v>
      </c>
      <c r="R49" s="371"/>
      <c r="S49" s="250" t="s">
        <v>122</v>
      </c>
      <c r="T49" s="1072">
        <v>16</v>
      </c>
      <c r="U49" s="439">
        <v>1</v>
      </c>
      <c r="V49" s="441">
        <v>12</v>
      </c>
      <c r="W49" s="441">
        <f>5*4</f>
        <v>20</v>
      </c>
      <c r="X49" s="441">
        <v>9</v>
      </c>
      <c r="Y49" s="456"/>
      <c r="Z49" s="441">
        <f>4*1.4</f>
        <v>5.6</v>
      </c>
      <c r="AA49" s="441">
        <f>4*1.4</f>
        <v>5.6</v>
      </c>
      <c r="AB49" s="441">
        <v>5</v>
      </c>
      <c r="AC49" s="441">
        <f>4*2.6-1</f>
        <v>9.4</v>
      </c>
      <c r="AD49" s="441">
        <f>1*4</f>
        <v>4</v>
      </c>
      <c r="AE49" s="441">
        <f>1*4</f>
        <v>4</v>
      </c>
      <c r="AF49" s="441">
        <f>4*2</f>
        <v>8</v>
      </c>
      <c r="AG49" s="1078">
        <f>4*2</f>
        <v>8</v>
      </c>
      <c r="AH49" s="472">
        <f t="shared" si="12"/>
        <v>107.60000000000001</v>
      </c>
    </row>
    <row r="50" spans="2:34" s="107" customFormat="1" ht="14.1" customHeight="1">
      <c r="B50" s="250" t="s">
        <v>123</v>
      </c>
      <c r="C50" s="1072">
        <v>29</v>
      </c>
      <c r="D50" s="439">
        <v>5</v>
      </c>
      <c r="E50" s="441">
        <f>2*4</f>
        <v>8</v>
      </c>
      <c r="F50" s="441">
        <f>5*4</f>
        <v>20</v>
      </c>
      <c r="G50" s="441">
        <f>4*2.6</f>
        <v>10.4</v>
      </c>
      <c r="H50" s="456"/>
      <c r="I50" s="441">
        <v>6</v>
      </c>
      <c r="J50" s="441">
        <v>6</v>
      </c>
      <c r="K50" s="454"/>
      <c r="L50" s="441">
        <f>4*3</f>
        <v>12</v>
      </c>
      <c r="M50" s="441">
        <f>1*4</f>
        <v>4</v>
      </c>
      <c r="N50" s="441">
        <f>1*4</f>
        <v>4</v>
      </c>
      <c r="O50" s="441">
        <f>2*4</f>
        <v>8</v>
      </c>
      <c r="P50" s="1085">
        <f>1*4</f>
        <v>4</v>
      </c>
      <c r="Q50" s="472">
        <f t="shared" si="13"/>
        <v>116.4</v>
      </c>
      <c r="R50" s="371"/>
      <c r="S50" s="250" t="s">
        <v>123</v>
      </c>
      <c r="T50" s="1072">
        <v>19</v>
      </c>
      <c r="U50" s="439">
        <v>3</v>
      </c>
      <c r="V50" s="441">
        <v>12</v>
      </c>
      <c r="W50" s="441">
        <f>5*4</f>
        <v>20</v>
      </c>
      <c r="X50" s="441">
        <v>12</v>
      </c>
      <c r="Y50" s="456"/>
      <c r="Z50" s="441">
        <v>5</v>
      </c>
      <c r="AA50" s="441">
        <v>4</v>
      </c>
      <c r="AB50" s="441">
        <v>8</v>
      </c>
      <c r="AC50" s="441">
        <v>10</v>
      </c>
      <c r="AD50" s="441">
        <f>1*4</f>
        <v>4</v>
      </c>
      <c r="AE50" s="441">
        <f>1*4</f>
        <v>4</v>
      </c>
      <c r="AF50" s="441">
        <f>4*2</f>
        <v>8</v>
      </c>
      <c r="AG50" s="1078">
        <f>4*2</f>
        <v>8</v>
      </c>
      <c r="AH50" s="470">
        <v>115</v>
      </c>
    </row>
    <row r="51" spans="2:34" s="107" customFormat="1" ht="14.1" customHeight="1">
      <c r="B51" s="251" t="s">
        <v>124</v>
      </c>
      <c r="C51" s="1082">
        <v>21</v>
      </c>
      <c r="D51" s="442">
        <v>3</v>
      </c>
      <c r="E51" s="1068">
        <f>2*3</f>
        <v>6</v>
      </c>
      <c r="F51" s="1068">
        <f>5*3</f>
        <v>15</v>
      </c>
      <c r="G51" s="1068">
        <f>3*2.6</f>
        <v>7.8000000000000007</v>
      </c>
      <c r="H51" s="455"/>
      <c r="I51" s="1068">
        <v>4</v>
      </c>
      <c r="J51" s="1068">
        <v>4</v>
      </c>
      <c r="K51" s="455"/>
      <c r="L51" s="1068">
        <f>3*3</f>
        <v>9</v>
      </c>
      <c r="M51" s="1068">
        <f>1*3</f>
        <v>3</v>
      </c>
      <c r="N51" s="1068">
        <f>1*3</f>
        <v>3</v>
      </c>
      <c r="O51" s="1068">
        <f>2*3</f>
        <v>6</v>
      </c>
      <c r="P51" s="1088">
        <v>2</v>
      </c>
      <c r="Q51" s="472">
        <f t="shared" si="13"/>
        <v>83.8</v>
      </c>
      <c r="R51" s="371"/>
      <c r="S51" s="251" t="s">
        <v>124</v>
      </c>
      <c r="T51" s="1082">
        <v>10</v>
      </c>
      <c r="U51" s="442">
        <v>4</v>
      </c>
      <c r="V51" s="1068">
        <v>9</v>
      </c>
      <c r="W51" s="1068">
        <f>5*3</f>
        <v>15</v>
      </c>
      <c r="X51" s="1068">
        <v>9</v>
      </c>
      <c r="Y51" s="455"/>
      <c r="Z51" s="1068">
        <v>3</v>
      </c>
      <c r="AA51" s="1068">
        <f>3*1.4</f>
        <v>4.1999999999999993</v>
      </c>
      <c r="AB51" s="1068">
        <v>1</v>
      </c>
      <c r="AC51" s="1068">
        <f>3*2.6</f>
        <v>7.8000000000000007</v>
      </c>
      <c r="AD51" s="1068">
        <f>1*3</f>
        <v>3</v>
      </c>
      <c r="AE51" s="1068">
        <f>1*3</f>
        <v>3</v>
      </c>
      <c r="AF51" s="1068">
        <f>3*2</f>
        <v>6</v>
      </c>
      <c r="AG51" s="1083">
        <f>3*2</f>
        <v>6</v>
      </c>
      <c r="AH51" s="471">
        <f>SUM(T51:AG51)</f>
        <v>81</v>
      </c>
    </row>
    <row r="52" spans="2:34" s="107" customFormat="1" ht="14.1" customHeight="1">
      <c r="B52" s="248" t="s">
        <v>125</v>
      </c>
      <c r="C52" s="1071">
        <v>7</v>
      </c>
      <c r="D52" s="1167">
        <v>1</v>
      </c>
      <c r="E52" s="1065">
        <f>2*1</f>
        <v>2</v>
      </c>
      <c r="F52" s="1065">
        <v>5</v>
      </c>
      <c r="G52" s="1065">
        <f>2*2.6</f>
        <v>5.2</v>
      </c>
      <c r="H52" s="456"/>
      <c r="I52" s="1065">
        <v>2</v>
      </c>
      <c r="J52" s="1065">
        <v>4</v>
      </c>
      <c r="K52" s="456"/>
      <c r="L52" s="1065">
        <f>2*3</f>
        <v>6</v>
      </c>
      <c r="M52" s="1065">
        <f>1*2</f>
        <v>2</v>
      </c>
      <c r="N52" s="1065">
        <f>1*2</f>
        <v>2</v>
      </c>
      <c r="O52" s="1065">
        <f>2*1</f>
        <v>2</v>
      </c>
      <c r="P52" s="1087">
        <v>2</v>
      </c>
      <c r="Q52" s="472">
        <f t="shared" si="13"/>
        <v>40.200000000000003</v>
      </c>
      <c r="R52" s="371"/>
      <c r="S52" s="248" t="s">
        <v>125</v>
      </c>
      <c r="T52" s="1071">
        <v>14</v>
      </c>
      <c r="U52" s="1167">
        <v>3</v>
      </c>
      <c r="V52" s="1065">
        <f>1*2.9</f>
        <v>2.9</v>
      </c>
      <c r="W52" s="1065">
        <f>5*1</f>
        <v>5</v>
      </c>
      <c r="X52" s="1065">
        <v>6</v>
      </c>
      <c r="Y52" s="456"/>
      <c r="Z52" s="1065">
        <v>2</v>
      </c>
      <c r="AA52" s="1065">
        <v>2</v>
      </c>
      <c r="AB52" s="1065">
        <v>1</v>
      </c>
      <c r="AC52" s="1065">
        <f>1*2.6</f>
        <v>2.6</v>
      </c>
      <c r="AD52" s="1065">
        <f>1*1</f>
        <v>1</v>
      </c>
      <c r="AE52" s="1065">
        <f>1*1</f>
        <v>1</v>
      </c>
      <c r="AF52" s="1065">
        <f>2*1</f>
        <v>2</v>
      </c>
      <c r="AG52" s="1081">
        <f>2*1</f>
        <v>2</v>
      </c>
      <c r="AH52" s="472">
        <f>SUM(T52:AG52)</f>
        <v>44.5</v>
      </c>
    </row>
    <row r="53" spans="2:34" s="107" customFormat="1" ht="14.1" customHeight="1">
      <c r="B53" s="250" t="s">
        <v>126</v>
      </c>
      <c r="C53" s="1072">
        <v>22</v>
      </c>
      <c r="D53" s="439">
        <v>4</v>
      </c>
      <c r="E53" s="441">
        <f>2*3</f>
        <v>6</v>
      </c>
      <c r="F53" s="441">
        <f>5*3</f>
        <v>15</v>
      </c>
      <c r="G53" s="441">
        <f>3*2.6</f>
        <v>7.8000000000000007</v>
      </c>
      <c r="H53" s="456"/>
      <c r="I53" s="441">
        <v>7</v>
      </c>
      <c r="J53" s="441">
        <v>6</v>
      </c>
      <c r="K53" s="454"/>
      <c r="L53" s="441">
        <f>3*3</f>
        <v>9</v>
      </c>
      <c r="M53" s="441">
        <f>1*3</f>
        <v>3</v>
      </c>
      <c r="N53" s="441">
        <f>1*3</f>
        <v>3</v>
      </c>
      <c r="O53" s="441">
        <f>2*3</f>
        <v>6</v>
      </c>
      <c r="P53" s="1085">
        <f>1*3</f>
        <v>3</v>
      </c>
      <c r="Q53" s="472">
        <f t="shared" si="13"/>
        <v>91.8</v>
      </c>
      <c r="R53" s="371"/>
      <c r="S53" s="250" t="s">
        <v>126</v>
      </c>
      <c r="T53" s="1072">
        <v>15</v>
      </c>
      <c r="U53" s="439">
        <v>4</v>
      </c>
      <c r="V53" s="441">
        <f>3*2.9</f>
        <v>8.6999999999999993</v>
      </c>
      <c r="W53" s="441">
        <f>5*3</f>
        <v>15</v>
      </c>
      <c r="X53" s="441">
        <v>9</v>
      </c>
      <c r="Y53" s="456"/>
      <c r="Z53" s="441">
        <v>5</v>
      </c>
      <c r="AA53" s="441">
        <v>6</v>
      </c>
      <c r="AB53" s="441">
        <v>7</v>
      </c>
      <c r="AC53" s="441">
        <f>3*2.6</f>
        <v>7.8000000000000007</v>
      </c>
      <c r="AD53" s="441">
        <f>1*3</f>
        <v>3</v>
      </c>
      <c r="AE53" s="441">
        <f>1*3</f>
        <v>3</v>
      </c>
      <c r="AF53" s="441">
        <f>3*2</f>
        <v>6</v>
      </c>
      <c r="AG53" s="1078">
        <f>3*2</f>
        <v>6</v>
      </c>
      <c r="AH53" s="472">
        <f>SUM(T53:AG53)</f>
        <v>95.5</v>
      </c>
    </row>
    <row r="54" spans="2:34" s="107" customFormat="1" ht="14.1" customHeight="1" thickBot="1">
      <c r="B54" s="252" t="s">
        <v>127</v>
      </c>
      <c r="C54" s="1073">
        <v>19</v>
      </c>
      <c r="D54" s="444">
        <v>1</v>
      </c>
      <c r="E54" s="1074">
        <f>2*3</f>
        <v>6</v>
      </c>
      <c r="F54" s="1074">
        <v>15</v>
      </c>
      <c r="G54" s="1074">
        <v>4</v>
      </c>
      <c r="H54" s="457"/>
      <c r="I54" s="1074">
        <v>6</v>
      </c>
      <c r="J54" s="1074">
        <v>6</v>
      </c>
      <c r="K54" s="457"/>
      <c r="L54" s="1074">
        <f>2*3</f>
        <v>6</v>
      </c>
      <c r="M54" s="1074">
        <f>1*2</f>
        <v>2</v>
      </c>
      <c r="N54" s="1074">
        <f>1*2</f>
        <v>2</v>
      </c>
      <c r="O54" s="1074">
        <f>2*3</f>
        <v>6</v>
      </c>
      <c r="P54" s="1089">
        <v>2</v>
      </c>
      <c r="Q54" s="472">
        <f t="shared" si="13"/>
        <v>75</v>
      </c>
      <c r="R54" s="371"/>
      <c r="S54" s="252" t="s">
        <v>127</v>
      </c>
      <c r="T54" s="715">
        <v>13</v>
      </c>
      <c r="U54" s="1169">
        <v>2</v>
      </c>
      <c r="V54" s="716">
        <f>3*2.9</f>
        <v>8.6999999999999993</v>
      </c>
      <c r="W54" s="716">
        <f>5*3</f>
        <v>15</v>
      </c>
      <c r="X54" s="716">
        <v>6</v>
      </c>
      <c r="Y54" s="457"/>
      <c r="Z54" s="716">
        <v>3</v>
      </c>
      <c r="AA54" s="716">
        <v>6</v>
      </c>
      <c r="AB54" s="716">
        <v>2</v>
      </c>
      <c r="AC54" s="716">
        <f>3*2.6</f>
        <v>7.8000000000000007</v>
      </c>
      <c r="AD54" s="716">
        <f>1*3</f>
        <v>3</v>
      </c>
      <c r="AE54" s="716">
        <f>1*3</f>
        <v>3</v>
      </c>
      <c r="AF54" s="716">
        <f>3*2</f>
        <v>6</v>
      </c>
      <c r="AG54" s="1099">
        <f>3*2</f>
        <v>6</v>
      </c>
      <c r="AH54" s="474">
        <f>SUM(T54:AG54)</f>
        <v>81.5</v>
      </c>
    </row>
    <row r="55" spans="2:34" s="107" customFormat="1" ht="14.1" customHeight="1" thickTop="1">
      <c r="B55" s="253" t="s">
        <v>77</v>
      </c>
      <c r="C55" s="442">
        <f>SUM(C43:C46)</f>
        <v>91</v>
      </c>
      <c r="D55" s="442">
        <f>SUM(D43:D46)</f>
        <v>13</v>
      </c>
      <c r="E55" s="442">
        <f t="shared" ref="E55:Q55" si="14">SUM(E43:E46)</f>
        <v>26</v>
      </c>
      <c r="F55" s="442">
        <f t="shared" si="14"/>
        <v>65</v>
      </c>
      <c r="G55" s="442">
        <f t="shared" si="14"/>
        <v>33.799999999999997</v>
      </c>
      <c r="H55" s="475"/>
      <c r="I55" s="442">
        <f t="shared" si="14"/>
        <v>23.1</v>
      </c>
      <c r="J55" s="442">
        <f t="shared" si="14"/>
        <v>20.100000000000001</v>
      </c>
      <c r="K55" s="475"/>
      <c r="L55" s="448">
        <f t="shared" si="14"/>
        <v>39</v>
      </c>
      <c r="M55" s="486">
        <f t="shared" si="14"/>
        <v>13</v>
      </c>
      <c r="N55" s="486">
        <f t="shared" si="14"/>
        <v>13</v>
      </c>
      <c r="O55" s="1014">
        <f t="shared" si="14"/>
        <v>26</v>
      </c>
      <c r="P55" s="1030">
        <f>SUM(P43:P46)</f>
        <v>13</v>
      </c>
      <c r="Q55" s="486">
        <f t="shared" si="14"/>
        <v>376</v>
      </c>
      <c r="R55" s="371"/>
      <c r="S55" s="253" t="s">
        <v>77</v>
      </c>
      <c r="T55" s="442">
        <f>SUM(T43:T46)</f>
        <v>64</v>
      </c>
      <c r="U55" s="442">
        <f>SUM(U43:U46)</f>
        <v>8</v>
      </c>
      <c r="V55" s="442">
        <f>SUM(V43:V46)</f>
        <v>38.700000000000003</v>
      </c>
      <c r="W55" s="442">
        <f t="shared" ref="W55:AH55" si="15">SUM(W43:W46)</f>
        <v>65</v>
      </c>
      <c r="X55" s="442">
        <f t="shared" si="15"/>
        <v>39</v>
      </c>
      <c r="Y55" s="475"/>
      <c r="Z55" s="442">
        <f t="shared" si="15"/>
        <v>19</v>
      </c>
      <c r="AA55" s="442">
        <f t="shared" si="15"/>
        <v>15.799999999999999</v>
      </c>
      <c r="AB55" s="442">
        <f t="shared" si="15"/>
        <v>22.8</v>
      </c>
      <c r="AC55" s="448">
        <f t="shared" si="15"/>
        <v>33.799999999999997</v>
      </c>
      <c r="AD55" s="486">
        <f t="shared" si="15"/>
        <v>13</v>
      </c>
      <c r="AE55" s="486">
        <f t="shared" si="15"/>
        <v>13</v>
      </c>
      <c r="AF55" s="486">
        <f t="shared" si="15"/>
        <v>26</v>
      </c>
      <c r="AG55" s="487">
        <f t="shared" si="15"/>
        <v>26</v>
      </c>
      <c r="AH55" s="461">
        <f t="shared" si="15"/>
        <v>384.09999999999997</v>
      </c>
    </row>
    <row r="56" spans="2:34" s="107" customFormat="1" ht="14.1" customHeight="1">
      <c r="B56" s="254" t="s">
        <v>78</v>
      </c>
      <c r="C56" s="443">
        <f>SUM(C47:C51)</f>
        <v>106</v>
      </c>
      <c r="D56" s="443">
        <f>SUM(D47:D51)</f>
        <v>16</v>
      </c>
      <c r="E56" s="443">
        <f t="shared" ref="E56:Q56" si="16">SUM(E47:E51)</f>
        <v>30</v>
      </c>
      <c r="F56" s="443">
        <f t="shared" si="16"/>
        <v>75</v>
      </c>
      <c r="G56" s="443">
        <f t="shared" si="16"/>
        <v>39</v>
      </c>
      <c r="H56" s="477"/>
      <c r="I56" s="443">
        <f t="shared" si="16"/>
        <v>21.7</v>
      </c>
      <c r="J56" s="443">
        <f t="shared" si="16"/>
        <v>24</v>
      </c>
      <c r="K56" s="477"/>
      <c r="L56" s="449">
        <f t="shared" si="16"/>
        <v>45</v>
      </c>
      <c r="M56" s="488">
        <f t="shared" si="16"/>
        <v>15</v>
      </c>
      <c r="N56" s="488">
        <f t="shared" si="16"/>
        <v>15</v>
      </c>
      <c r="O56" s="1015">
        <f t="shared" si="16"/>
        <v>30</v>
      </c>
      <c r="P56" s="1028">
        <f>SUM(P47:P51)</f>
        <v>15</v>
      </c>
      <c r="Q56" s="488">
        <f t="shared" si="16"/>
        <v>431.7</v>
      </c>
      <c r="R56" s="371"/>
      <c r="S56" s="254" t="s">
        <v>78</v>
      </c>
      <c r="T56" s="443">
        <f>SUM(T47:T51)</f>
        <v>69</v>
      </c>
      <c r="U56" s="443">
        <f>SUM(U47:U51)</f>
        <v>13</v>
      </c>
      <c r="V56" s="443">
        <f>SUM(V47:V51)</f>
        <v>45.7</v>
      </c>
      <c r="W56" s="443">
        <f t="shared" ref="W56:AH56" si="17">SUM(W47:W51)</f>
        <v>75</v>
      </c>
      <c r="X56" s="443">
        <f t="shared" si="17"/>
        <v>45</v>
      </c>
      <c r="Y56" s="477"/>
      <c r="Z56" s="443">
        <f t="shared" si="17"/>
        <v>20.6</v>
      </c>
      <c r="AA56" s="443">
        <f t="shared" si="17"/>
        <v>20.2</v>
      </c>
      <c r="AB56" s="443">
        <f t="shared" si="17"/>
        <v>21.7</v>
      </c>
      <c r="AC56" s="449">
        <f t="shared" si="17"/>
        <v>37.6</v>
      </c>
      <c r="AD56" s="488">
        <f t="shared" si="17"/>
        <v>15</v>
      </c>
      <c r="AE56" s="488">
        <f t="shared" si="17"/>
        <v>15</v>
      </c>
      <c r="AF56" s="488">
        <f t="shared" si="17"/>
        <v>30</v>
      </c>
      <c r="AG56" s="489">
        <f t="shared" si="17"/>
        <v>30</v>
      </c>
      <c r="AH56" s="462">
        <f t="shared" si="17"/>
        <v>435.8</v>
      </c>
    </row>
    <row r="57" spans="2:34" s="107" customFormat="1" ht="14.1" customHeight="1" thickBot="1">
      <c r="B57" s="255" t="s">
        <v>79</v>
      </c>
      <c r="C57" s="444">
        <f>SUM(C52:C54)</f>
        <v>48</v>
      </c>
      <c r="D57" s="444">
        <f>SUM(D52:D54)</f>
        <v>6</v>
      </c>
      <c r="E57" s="444">
        <f t="shared" ref="E57:Q57" si="18">SUM(E52:E54)</f>
        <v>14</v>
      </c>
      <c r="F57" s="444">
        <f t="shared" si="18"/>
        <v>35</v>
      </c>
      <c r="G57" s="444">
        <f t="shared" si="18"/>
        <v>17</v>
      </c>
      <c r="H57" s="479"/>
      <c r="I57" s="444">
        <f t="shared" si="18"/>
        <v>15</v>
      </c>
      <c r="J57" s="444">
        <f t="shared" si="18"/>
        <v>16</v>
      </c>
      <c r="K57" s="479"/>
      <c r="L57" s="450">
        <f t="shared" si="18"/>
        <v>21</v>
      </c>
      <c r="M57" s="490">
        <f t="shared" si="18"/>
        <v>7</v>
      </c>
      <c r="N57" s="490">
        <f t="shared" si="18"/>
        <v>7</v>
      </c>
      <c r="O57" s="1016">
        <f t="shared" si="18"/>
        <v>14</v>
      </c>
      <c r="P57" s="1033">
        <f>SUM(P52:P54)</f>
        <v>7</v>
      </c>
      <c r="Q57" s="490">
        <f t="shared" si="18"/>
        <v>207</v>
      </c>
      <c r="R57" s="371"/>
      <c r="S57" s="255" t="s">
        <v>79</v>
      </c>
      <c r="T57" s="444">
        <f>SUM(T52:T54)</f>
        <v>42</v>
      </c>
      <c r="U57" s="444">
        <f>SUM(U52:U54)</f>
        <v>9</v>
      </c>
      <c r="V57" s="444">
        <f>SUM(V52:V54)</f>
        <v>20.299999999999997</v>
      </c>
      <c r="W57" s="444">
        <f t="shared" ref="W57:AH57" si="19">SUM(W52:W54)</f>
        <v>35</v>
      </c>
      <c r="X57" s="444">
        <f t="shared" si="19"/>
        <v>21</v>
      </c>
      <c r="Y57" s="479"/>
      <c r="Z57" s="444">
        <f t="shared" si="19"/>
        <v>10</v>
      </c>
      <c r="AA57" s="444">
        <f t="shared" si="19"/>
        <v>14</v>
      </c>
      <c r="AB57" s="444">
        <f t="shared" si="19"/>
        <v>10</v>
      </c>
      <c r="AC57" s="450">
        <f t="shared" si="19"/>
        <v>18.200000000000003</v>
      </c>
      <c r="AD57" s="490">
        <f t="shared" si="19"/>
        <v>7</v>
      </c>
      <c r="AE57" s="490">
        <f t="shared" si="19"/>
        <v>7</v>
      </c>
      <c r="AF57" s="490">
        <f t="shared" si="19"/>
        <v>14</v>
      </c>
      <c r="AG57" s="491">
        <f t="shared" si="19"/>
        <v>14</v>
      </c>
      <c r="AH57" s="492">
        <f t="shared" si="19"/>
        <v>221.5</v>
      </c>
    </row>
    <row r="58" spans="2:34" s="107" customFormat="1" ht="14.1" customHeight="1" thickTop="1">
      <c r="B58" s="256" t="s">
        <v>80</v>
      </c>
      <c r="C58" s="445">
        <f>SUM(C55:C57)</f>
        <v>245</v>
      </c>
      <c r="D58" s="445">
        <f>SUM(D55:D57)</f>
        <v>35</v>
      </c>
      <c r="E58" s="445">
        <f t="shared" ref="E58:Q58" si="20">SUM(E55:E57)</f>
        <v>70</v>
      </c>
      <c r="F58" s="445">
        <f t="shared" si="20"/>
        <v>175</v>
      </c>
      <c r="G58" s="445">
        <f t="shared" si="20"/>
        <v>89.8</v>
      </c>
      <c r="H58" s="481"/>
      <c r="I58" s="445">
        <f t="shared" si="20"/>
        <v>59.8</v>
      </c>
      <c r="J58" s="445">
        <f t="shared" si="20"/>
        <v>60.1</v>
      </c>
      <c r="K58" s="481"/>
      <c r="L58" s="1186">
        <f t="shared" si="20"/>
        <v>105</v>
      </c>
      <c r="M58" s="493">
        <f t="shared" si="20"/>
        <v>35</v>
      </c>
      <c r="N58" s="493">
        <f t="shared" si="20"/>
        <v>35</v>
      </c>
      <c r="O58" s="1013">
        <f t="shared" si="20"/>
        <v>70</v>
      </c>
      <c r="P58" s="1030">
        <f>SUM(P55:P57)</f>
        <v>35</v>
      </c>
      <c r="Q58" s="493">
        <f t="shared" si="20"/>
        <v>1014.7</v>
      </c>
      <c r="R58" s="371"/>
      <c r="S58" s="256" t="s">
        <v>80</v>
      </c>
      <c r="T58" s="445">
        <f>SUM(T55:T57)</f>
        <v>175</v>
      </c>
      <c r="U58" s="445">
        <v>30</v>
      </c>
      <c r="V58" s="445">
        <v>105</v>
      </c>
      <c r="W58" s="445">
        <f t="shared" ref="W58:AB58" si="21">SUM(W55:W57)</f>
        <v>175</v>
      </c>
      <c r="X58" s="445">
        <f t="shared" si="21"/>
        <v>105</v>
      </c>
      <c r="Y58" s="481"/>
      <c r="Z58" s="445">
        <v>50</v>
      </c>
      <c r="AA58" s="445">
        <f t="shared" si="21"/>
        <v>50</v>
      </c>
      <c r="AB58" s="445">
        <f t="shared" si="21"/>
        <v>54.5</v>
      </c>
      <c r="AC58" s="451">
        <v>90</v>
      </c>
      <c r="AD58" s="493">
        <v>35</v>
      </c>
      <c r="AE58" s="493">
        <v>35</v>
      </c>
      <c r="AF58" s="493">
        <v>70</v>
      </c>
      <c r="AG58" s="482">
        <v>70</v>
      </c>
      <c r="AH58" s="464">
        <f>SUM(T58:AG58)</f>
        <v>1044.5</v>
      </c>
    </row>
    <row r="59" spans="2:34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</row>
    <row r="60" spans="2:34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</row>
    <row r="61" spans="2:34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</row>
    <row r="62" spans="2:34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313"/>
      <c r="P62" s="1313"/>
      <c r="Q62" s="1313"/>
      <c r="R62" s="1313"/>
      <c r="S62" s="1313"/>
      <c r="T62" s="1313"/>
      <c r="U62" s="1146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</row>
    <row r="63" spans="2:34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2:34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2:34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2:34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2:34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</row>
    <row r="68" spans="2:34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2:34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2:34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</row>
    <row r="71" spans="2:34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</row>
    <row r="72" spans="2:34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</row>
    <row r="73" spans="2:34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</row>
    <row r="74" spans="2:34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</row>
    <row r="75" spans="2:34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</row>
    <row r="76" spans="2:34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</row>
    <row r="77" spans="2:34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</row>
    <row r="78" spans="2:34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</row>
    <row r="79" spans="2:34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</row>
    <row r="80" spans="2:34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</row>
    <row r="81" spans="2:34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</row>
    <row r="82" spans="2:34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</row>
    <row r="83" spans="2:34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</row>
    <row r="84" spans="2:34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</row>
    <row r="85" spans="2:34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</row>
    <row r="86" spans="2:34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</row>
    <row r="87" spans="2:34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</row>
    <row r="88" spans="2:34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</row>
    <row r="89" spans="2:34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</row>
    <row r="90" spans="2:34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</row>
    <row r="91" spans="2:34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</row>
    <row r="92" spans="2:34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</row>
    <row r="93" spans="2:34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</row>
    <row r="94" spans="2:34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</row>
    <row r="95" spans="2:34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</row>
    <row r="96" spans="2:34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</row>
    <row r="97" spans="2:34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</row>
    <row r="98" spans="2:34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</row>
    <row r="99" spans="2:34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</row>
    <row r="100" spans="2:34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</row>
    <row r="101" spans="2:34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</row>
    <row r="102" spans="2:34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</row>
    <row r="103" spans="2:34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</row>
    <row r="104" spans="2:34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</row>
    <row r="105" spans="2:34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</row>
    <row r="106" spans="2:34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</row>
    <row r="107" spans="2:34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</row>
    <row r="108" spans="2:34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</row>
    <row r="109" spans="2:34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</row>
    <row r="110" spans="2:34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</row>
    <row r="111" spans="2:34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</row>
    <row r="112" spans="2:34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</row>
    <row r="113" spans="2:34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</row>
    <row r="114" spans="2:34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</row>
    <row r="115" spans="2:34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</row>
    <row r="116" spans="2:34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</row>
    <row r="117" spans="2:34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</row>
    <row r="118" spans="2:34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</row>
    <row r="119" spans="2:34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</row>
    <row r="120" spans="2:34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</row>
    <row r="121" spans="2:34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</row>
    <row r="122" spans="2:34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</row>
    <row r="123" spans="2:34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</row>
    <row r="124" spans="2:34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</row>
    <row r="125" spans="2:34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</row>
    <row r="126" spans="2:34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</row>
    <row r="127" spans="2:34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</row>
    <row r="128" spans="2:34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</row>
    <row r="129" spans="2:34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</row>
    <row r="130" spans="2:34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</row>
    <row r="131" spans="2:34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</row>
    <row r="132" spans="2:34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</row>
    <row r="133" spans="2:34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</row>
    <row r="134" spans="2:34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</row>
    <row r="135" spans="2:34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</row>
    <row r="136" spans="2:34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</row>
    <row r="137" spans="2:34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</row>
    <row r="138" spans="2:34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</row>
    <row r="139" spans="2:34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</row>
    <row r="140" spans="2:34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</row>
    <row r="141" spans="2:34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</row>
    <row r="142" spans="2:34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</row>
    <row r="143" spans="2:34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</row>
    <row r="144" spans="2:34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</row>
    <row r="145" spans="2:34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</row>
    <row r="146" spans="2:34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</row>
    <row r="147" spans="2:34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</row>
    <row r="148" spans="2:34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</row>
    <row r="149" spans="2:34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</row>
    <row r="150" spans="2:34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</row>
    <row r="151" spans="2:34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</row>
    <row r="152" spans="2:34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</row>
    <row r="153" spans="2:34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</row>
    <row r="154" spans="2:34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</row>
    <row r="155" spans="2:34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</row>
    <row r="156" spans="2:34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</row>
    <row r="157" spans="2:34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</row>
    <row r="158" spans="2:34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</row>
    <row r="159" spans="2:34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</row>
    <row r="160" spans="2:34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</row>
    <row r="161" spans="2:34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</row>
    <row r="162" spans="2:34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</row>
    <row r="163" spans="2:34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</row>
    <row r="164" spans="2:34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</row>
    <row r="165" spans="2:34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</row>
    <row r="166" spans="2:34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</row>
    <row r="167" spans="2:34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</row>
    <row r="168" spans="2:34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</row>
    <row r="169" spans="2:34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</row>
    <row r="170" spans="2:34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</row>
    <row r="171" spans="2:34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</row>
    <row r="172" spans="2:34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</row>
    <row r="173" spans="2:34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</row>
    <row r="174" spans="2:34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</row>
    <row r="175" spans="2:34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</row>
    <row r="176" spans="2:34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</row>
    <row r="177" spans="2:34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</row>
    <row r="178" spans="2:34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</row>
    <row r="179" spans="2:34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</row>
    <row r="180" spans="2:34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</row>
    <row r="181" spans="2:34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</row>
    <row r="182" spans="2:34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</row>
    <row r="183" spans="2:34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</row>
    <row r="184" spans="2:34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</row>
    <row r="185" spans="2:34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</row>
    <row r="186" spans="2:34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</row>
    <row r="187" spans="2:34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</row>
    <row r="188" spans="2:34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</row>
    <row r="189" spans="2:34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</row>
    <row r="190" spans="2:34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</row>
    <row r="191" spans="2:34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</row>
    <row r="192" spans="2:34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</row>
    <row r="193" spans="2:34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</row>
    <row r="194" spans="2:34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</row>
    <row r="195" spans="2:34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</row>
    <row r="196" spans="2:34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</row>
    <row r="197" spans="2:34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</row>
    <row r="198" spans="2:34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</row>
    <row r="199" spans="2:34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</row>
    <row r="200" spans="2:34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</row>
    <row r="201" spans="2:34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</row>
    <row r="202" spans="2:34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</row>
    <row r="203" spans="2:34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</row>
    <row r="204" spans="2:34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</row>
    <row r="205" spans="2:34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</row>
    <row r="206" spans="2:34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</row>
    <row r="207" spans="2:34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</row>
    <row r="208" spans="2:34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</row>
    <row r="209" spans="2:34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</row>
    <row r="210" spans="2:34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</row>
    <row r="211" spans="2:34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</row>
    <row r="212" spans="2:34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</row>
    <row r="213" spans="2:34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</row>
    <row r="214" spans="2:34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</row>
    <row r="215" spans="2:34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</row>
    <row r="216" spans="2:34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</row>
    <row r="217" spans="2:34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</row>
    <row r="218" spans="2:34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</row>
    <row r="219" spans="2:34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</row>
    <row r="220" spans="2:34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</row>
    <row r="221" spans="2:34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</row>
    <row r="222" spans="2:34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</row>
    <row r="223" spans="2:34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</row>
    <row r="224" spans="2:34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</row>
    <row r="225" spans="2:34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</row>
    <row r="226" spans="2:34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</row>
    <row r="227" spans="2:34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</row>
    <row r="228" spans="2:34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</row>
    <row r="229" spans="2:34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</row>
    <row r="230" spans="2:34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</row>
    <row r="231" spans="2:34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</row>
    <row r="232" spans="2:34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</row>
    <row r="233" spans="2:34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</row>
    <row r="234" spans="2:34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</row>
    <row r="235" spans="2:34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</row>
    <row r="236" spans="2:34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</row>
    <row r="237" spans="2:34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</row>
    <row r="238" spans="2:34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</row>
    <row r="239" spans="2:34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</row>
    <row r="240" spans="2:34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</row>
    <row r="241" spans="2:34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</row>
    <row r="242" spans="2:34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</row>
    <row r="243" spans="2:34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</row>
    <row r="244" spans="2:34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</row>
    <row r="245" spans="2:34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</row>
    <row r="246" spans="2:34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</row>
    <row r="247" spans="2:34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</row>
    <row r="248" spans="2:34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</row>
    <row r="249" spans="2:34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</row>
    <row r="250" spans="2:34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</row>
    <row r="251" spans="2:34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</row>
    <row r="252" spans="2:34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</row>
    <row r="253" spans="2:34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</row>
    <row r="254" spans="2:34"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</row>
    <row r="255" spans="2:34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</row>
    <row r="256" spans="2:34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</row>
    <row r="257" spans="2:34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</row>
    <row r="258" spans="2:34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</row>
    <row r="259" spans="2:34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</row>
    <row r="260" spans="2:34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</row>
    <row r="261" spans="2:34"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</row>
    <row r="262" spans="2:34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</row>
    <row r="263" spans="2:34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</row>
    <row r="264" spans="2:34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</row>
    <row r="265" spans="2:34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</row>
    <row r="266" spans="2:34"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</row>
    <row r="267" spans="2:34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</row>
    <row r="268" spans="2:34"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</row>
    <row r="269" spans="2:34"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</row>
    <row r="270" spans="2:34"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</row>
    <row r="271" spans="2:34"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</row>
    <row r="272" spans="2:34"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</row>
    <row r="273" spans="2:34"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</row>
    <row r="274" spans="2:34"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</row>
    <row r="275" spans="2:34"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</row>
    <row r="276" spans="2:34"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</row>
    <row r="277" spans="2:34"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</row>
    <row r="278" spans="2:34"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</row>
    <row r="279" spans="2:34"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</row>
    <row r="280" spans="2:34"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</row>
    <row r="281" spans="2:34"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</row>
    <row r="282" spans="2:34"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</row>
    <row r="283" spans="2:34"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</row>
    <row r="284" spans="2:34"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</row>
    <row r="285" spans="2:34"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</row>
    <row r="286" spans="2:34"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</row>
    <row r="287" spans="2:34"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</row>
    <row r="288" spans="2:34"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</row>
    <row r="289" spans="2:34"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</row>
    <row r="290" spans="2:34"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</row>
    <row r="291" spans="2:34"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</row>
    <row r="292" spans="2:34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</row>
    <row r="293" spans="2:34"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</row>
    <row r="294" spans="2:34"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</row>
    <row r="295" spans="2:34"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</row>
    <row r="296" spans="2:34"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</row>
    <row r="297" spans="2:34"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</row>
    <row r="298" spans="2:34"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</row>
    <row r="299" spans="2:34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</row>
    <row r="300" spans="2:34"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</row>
    <row r="301" spans="2:34"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</row>
    <row r="302" spans="2:34"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</row>
    <row r="303" spans="2:34"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</row>
    <row r="304" spans="2:34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</row>
    <row r="305" spans="2:34"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</row>
    <row r="306" spans="2:34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</row>
    <row r="307" spans="2:34"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</row>
    <row r="308" spans="2:34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</row>
    <row r="309" spans="2:34"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</row>
    <row r="310" spans="2:34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</row>
    <row r="311" spans="2:34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</row>
    <row r="312" spans="2:34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</row>
    <row r="313" spans="2:34"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</row>
    <row r="314" spans="2:34"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</row>
    <row r="315" spans="2:34"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</row>
    <row r="316" spans="2:34"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</row>
    <row r="317" spans="2:34"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</row>
    <row r="318" spans="2:34"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</row>
    <row r="319" spans="2:34"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</row>
    <row r="320" spans="2:34"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</row>
    <row r="321" spans="2:34"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</row>
    <row r="322" spans="2:34"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</row>
    <row r="323" spans="2:34"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</row>
    <row r="324" spans="2:34"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</row>
    <row r="325" spans="2:34"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</row>
    <row r="326" spans="2:34"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</row>
    <row r="327" spans="2:34"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</row>
    <row r="328" spans="2:34"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</row>
    <row r="329" spans="2:34"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</row>
    <row r="330" spans="2:34"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</row>
    <row r="331" spans="2:34"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</row>
    <row r="332" spans="2:34"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</row>
    <row r="333" spans="2:34"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</row>
    <row r="334" spans="2:34"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</row>
    <row r="335" spans="2:34"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</row>
    <row r="336" spans="2:34"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</row>
    <row r="337" spans="2:34"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</row>
    <row r="338" spans="2:34"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</row>
    <row r="339" spans="2:34"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</row>
    <row r="340" spans="2:34"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</row>
    <row r="341" spans="2:34"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</row>
    <row r="342" spans="2:34"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</row>
    <row r="343" spans="2:34"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</row>
    <row r="344" spans="2:34"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</row>
    <row r="345" spans="2:34"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</row>
    <row r="346" spans="2:34"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</row>
    <row r="347" spans="2:34"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</row>
    <row r="348" spans="2:34"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</row>
    <row r="349" spans="2:34"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</row>
    <row r="350" spans="2:34"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</row>
    <row r="351" spans="2:34"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</row>
    <row r="352" spans="2:34"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</row>
    <row r="353" spans="2:34"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</row>
    <row r="354" spans="2:34"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</row>
  </sheetData>
  <mergeCells count="39">
    <mergeCell ref="O62:T62"/>
    <mergeCell ref="Q1:AH2"/>
    <mergeCell ref="B41:Q41"/>
    <mergeCell ref="S41:AH41"/>
    <mergeCell ref="B3:Q3"/>
    <mergeCell ref="S3:AH3"/>
    <mergeCell ref="B22:Q22"/>
    <mergeCell ref="S22:AH22"/>
    <mergeCell ref="AJ4:AK5"/>
    <mergeCell ref="AK6:AK7"/>
    <mergeCell ref="AK8:AK9"/>
    <mergeCell ref="AL8:AL9"/>
    <mergeCell ref="AM8:AM9"/>
    <mergeCell ref="AK10:AK11"/>
    <mergeCell ref="AK12:AK13"/>
    <mergeCell ref="AL12:AL13"/>
    <mergeCell ref="AM12:AM13"/>
    <mergeCell ref="AK14:AK15"/>
    <mergeCell ref="AN14:AN15"/>
    <mergeCell ref="AO14:AO15"/>
    <mergeCell ref="AP14:AP15"/>
    <mergeCell ref="AQ14:AQ15"/>
    <mergeCell ref="AK16:AK17"/>
    <mergeCell ref="AK18:AK19"/>
    <mergeCell ref="AK20:AK21"/>
    <mergeCell ref="AL20:AL21"/>
    <mergeCell ref="AM20:AM21"/>
    <mergeCell ref="AN20:AN21"/>
    <mergeCell ref="AJ30:AK31"/>
    <mergeCell ref="AL30:AL31"/>
    <mergeCell ref="AM30:AM31"/>
    <mergeCell ref="AJ32:AK32"/>
    <mergeCell ref="AO20:AO21"/>
    <mergeCell ref="AK22:AK23"/>
    <mergeCell ref="AJ24:AK25"/>
    <mergeCell ref="AJ26:AK27"/>
    <mergeCell ref="AJ28:AK29"/>
    <mergeCell ref="AL28:AL29"/>
    <mergeCell ref="AM28:AM29"/>
  </mergeCells>
  <phoneticPr fontId="2"/>
  <printOptions horizontalCentered="1"/>
  <pageMargins left="0.39370078740157483" right="0.39370078740157483" top="0.59055118110236227" bottom="0.59055118110236227" header="0" footer="0.51181102362204722"/>
  <pageSetup paperSize="9" scale="89" orientation="portrait" r:id="rId1"/>
  <headerFooter alignWithMargins="0">
    <oddFooter>&amp;C-教務20-</oddFooter>
  </headerFooter>
  <colBreaks count="1" manualBreakCount="1"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3"/>
  <sheetViews>
    <sheetView view="pageBreakPreview" zoomScaleNormal="70" zoomScaleSheetLayoutView="100" workbookViewId="0">
      <selection activeCell="I32" sqref="I32:M32"/>
    </sheetView>
  </sheetViews>
  <sheetFormatPr defaultRowHeight="13.2"/>
  <cols>
    <col min="1" max="1" width="0.88671875" customWidth="1"/>
    <col min="2" max="2" width="3.109375" customWidth="1"/>
    <col min="3" max="3" width="7" customWidth="1"/>
    <col min="4" max="21" width="4.109375" style="29" customWidth="1"/>
    <col min="23" max="23" width="3.109375" customWidth="1"/>
    <col min="24" max="24" width="7" customWidth="1"/>
    <col min="25" max="42" width="5.77734375" customWidth="1"/>
  </cols>
  <sheetData>
    <row r="1" spans="2:42" ht="20.100000000000001" customHeight="1">
      <c r="B1" s="436" t="s">
        <v>216</v>
      </c>
      <c r="C1" s="436"/>
      <c r="D1" s="437"/>
      <c r="E1" s="437"/>
      <c r="F1" s="437"/>
      <c r="G1" s="437"/>
      <c r="H1" s="437"/>
      <c r="I1" s="437"/>
      <c r="J1" s="437"/>
      <c r="K1" s="437"/>
      <c r="L1" s="92"/>
      <c r="M1" s="92"/>
      <c r="N1" s="92"/>
      <c r="O1" s="92"/>
      <c r="P1" s="92"/>
      <c r="Q1" s="92"/>
      <c r="R1" s="92"/>
    </row>
    <row r="2" spans="2:42" ht="10.5" customHeight="1">
      <c r="B2" s="130"/>
      <c r="C2" s="130"/>
      <c r="D2" s="438"/>
      <c r="E2" s="438"/>
      <c r="F2" s="438"/>
      <c r="G2" s="438"/>
      <c r="H2" s="438"/>
      <c r="I2" s="438"/>
      <c r="J2" s="438"/>
      <c r="K2" s="438"/>
      <c r="W2" s="1112"/>
      <c r="X2" s="1112"/>
      <c r="Y2" s="1112"/>
      <c r="Z2" s="1112"/>
      <c r="AA2" s="1112"/>
      <c r="AB2" s="1112"/>
      <c r="AC2" s="1112"/>
      <c r="AD2" s="1112"/>
      <c r="AE2" s="1112"/>
      <c r="AF2" s="1112"/>
      <c r="AG2" s="1112"/>
      <c r="AH2" s="1112"/>
      <c r="AI2" s="1112"/>
      <c r="AJ2" s="1112"/>
      <c r="AK2" s="1112"/>
      <c r="AL2" s="1112"/>
      <c r="AM2" s="1112"/>
      <c r="AN2" s="1112"/>
      <c r="AO2" s="1112"/>
      <c r="AP2" s="1112"/>
    </row>
    <row r="3" spans="2:42" s="67" customFormat="1" ht="24.9" customHeight="1">
      <c r="B3" s="1347"/>
      <c r="C3" s="1349"/>
      <c r="D3" s="1347" t="s">
        <v>8</v>
      </c>
      <c r="E3" s="1348"/>
      <c r="F3" s="1349"/>
      <c r="G3" s="1347" t="s">
        <v>9</v>
      </c>
      <c r="H3" s="1348"/>
      <c r="I3" s="1349"/>
      <c r="J3" s="1347" t="s">
        <v>10</v>
      </c>
      <c r="K3" s="1348"/>
      <c r="L3" s="1349"/>
      <c r="M3" s="1347" t="s">
        <v>11</v>
      </c>
      <c r="N3" s="1348"/>
      <c r="O3" s="1349"/>
      <c r="P3" s="1347" t="s">
        <v>12</v>
      </c>
      <c r="Q3" s="1348"/>
      <c r="R3" s="1349"/>
      <c r="S3" s="1347" t="s">
        <v>13</v>
      </c>
      <c r="T3" s="1348"/>
      <c r="U3" s="1349"/>
      <c r="W3" s="1335"/>
      <c r="X3" s="1335"/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5"/>
      <c r="AJ3" s="1335"/>
      <c r="AK3" s="1335"/>
      <c r="AL3" s="1335"/>
      <c r="AM3" s="1335"/>
      <c r="AN3" s="1335"/>
      <c r="AO3" s="1335"/>
      <c r="AP3" s="1335"/>
    </row>
    <row r="4" spans="2:42" s="67" customFormat="1" ht="24.9" customHeight="1" thickBot="1">
      <c r="B4" s="1350"/>
      <c r="C4" s="1351"/>
      <c r="D4" s="1344" t="s">
        <v>135</v>
      </c>
      <c r="E4" s="1345"/>
      <c r="F4" s="1346"/>
      <c r="G4" s="1344" t="s">
        <v>135</v>
      </c>
      <c r="H4" s="1345"/>
      <c r="I4" s="1346"/>
      <c r="J4" s="1344" t="s">
        <v>135</v>
      </c>
      <c r="K4" s="1345"/>
      <c r="L4" s="1346"/>
      <c r="M4" s="1344" t="s">
        <v>135</v>
      </c>
      <c r="N4" s="1345"/>
      <c r="O4" s="1346"/>
      <c r="P4" s="1344" t="s">
        <v>135</v>
      </c>
      <c r="Q4" s="1345"/>
      <c r="R4" s="1346"/>
      <c r="S4" s="1344" t="s">
        <v>135</v>
      </c>
      <c r="T4" s="1345"/>
      <c r="U4" s="1346"/>
      <c r="W4" s="1335"/>
      <c r="X4" s="1335"/>
      <c r="Y4" s="1334"/>
      <c r="Z4" s="1335"/>
      <c r="AA4" s="1335"/>
      <c r="AB4" s="1334"/>
      <c r="AC4" s="1335"/>
      <c r="AD4" s="1335"/>
      <c r="AE4" s="1334"/>
      <c r="AF4" s="1335"/>
      <c r="AG4" s="1335"/>
      <c r="AH4" s="1334"/>
      <c r="AI4" s="1335"/>
      <c r="AJ4" s="1335"/>
      <c r="AK4" s="1334"/>
      <c r="AL4" s="1335"/>
      <c r="AM4" s="1335"/>
      <c r="AN4" s="1334"/>
      <c r="AO4" s="1335"/>
      <c r="AP4" s="1335"/>
    </row>
    <row r="5" spans="2:42" s="67" customFormat="1" ht="30" customHeight="1" thickTop="1">
      <c r="B5" s="1363" t="s">
        <v>136</v>
      </c>
      <c r="C5" s="93" t="s">
        <v>35</v>
      </c>
      <c r="D5" s="1331">
        <v>306</v>
      </c>
      <c r="E5" s="1332"/>
      <c r="F5" s="1333"/>
      <c r="G5" s="1331">
        <v>315</v>
      </c>
      <c r="H5" s="1332"/>
      <c r="I5" s="1333"/>
      <c r="J5" s="1331">
        <v>245</v>
      </c>
      <c r="K5" s="1332"/>
      <c r="L5" s="1333"/>
      <c r="M5" s="1331">
        <v>245</v>
      </c>
      <c r="N5" s="1332"/>
      <c r="O5" s="1333"/>
      <c r="P5" s="1331">
        <v>175</v>
      </c>
      <c r="Q5" s="1332"/>
      <c r="R5" s="1333"/>
      <c r="S5" s="1331">
        <v>175</v>
      </c>
      <c r="T5" s="1332"/>
      <c r="U5" s="1333"/>
      <c r="W5" s="1389"/>
      <c r="X5" s="1114"/>
      <c r="Y5" s="1321"/>
      <c r="Z5" s="1321"/>
      <c r="AA5" s="1321"/>
      <c r="AB5" s="1321"/>
      <c r="AC5" s="1321"/>
      <c r="AD5" s="1321"/>
      <c r="AE5" s="1321"/>
      <c r="AF5" s="1321"/>
      <c r="AG5" s="1321"/>
      <c r="AH5" s="1321"/>
      <c r="AI5" s="1321"/>
      <c r="AJ5" s="1321"/>
      <c r="AK5" s="1321"/>
      <c r="AL5" s="1321"/>
      <c r="AM5" s="1321"/>
      <c r="AN5" s="1321"/>
      <c r="AO5" s="1321"/>
      <c r="AP5" s="1321"/>
    </row>
    <row r="6" spans="2:42" s="67" customFormat="1" ht="30" customHeight="1">
      <c r="B6" s="1364"/>
      <c r="C6" s="94" t="s">
        <v>37</v>
      </c>
      <c r="D6" s="1338"/>
      <c r="E6" s="1339"/>
      <c r="F6" s="1340"/>
      <c r="G6" s="1338"/>
      <c r="H6" s="1339"/>
      <c r="I6" s="1340"/>
      <c r="J6" s="1328">
        <v>70</v>
      </c>
      <c r="K6" s="1329"/>
      <c r="L6" s="1330"/>
      <c r="M6" s="1328">
        <v>90</v>
      </c>
      <c r="N6" s="1329"/>
      <c r="O6" s="1330"/>
      <c r="P6" s="1328">
        <v>100</v>
      </c>
      <c r="Q6" s="1329"/>
      <c r="R6" s="1330"/>
      <c r="S6" s="1328">
        <v>105</v>
      </c>
      <c r="T6" s="1329"/>
      <c r="U6" s="1330"/>
      <c r="W6" s="1335"/>
      <c r="X6" s="1114"/>
      <c r="Y6" s="1321"/>
      <c r="Z6" s="1321"/>
      <c r="AA6" s="1321"/>
      <c r="AB6" s="1321"/>
      <c r="AC6" s="1321"/>
      <c r="AD6" s="1321"/>
      <c r="AE6" s="1321"/>
      <c r="AF6" s="1321"/>
      <c r="AG6" s="1321"/>
      <c r="AH6" s="1321"/>
      <c r="AI6" s="1321"/>
      <c r="AJ6" s="1321"/>
      <c r="AK6" s="1321"/>
      <c r="AL6" s="1321"/>
      <c r="AM6" s="1321"/>
      <c r="AN6" s="1321"/>
      <c r="AO6" s="1321"/>
      <c r="AP6" s="1321"/>
    </row>
    <row r="7" spans="2:42" s="67" customFormat="1" ht="30" customHeight="1">
      <c r="B7" s="1364"/>
      <c r="C7" s="94" t="s">
        <v>36</v>
      </c>
      <c r="D7" s="1328">
        <v>136</v>
      </c>
      <c r="E7" s="1329"/>
      <c r="F7" s="1330"/>
      <c r="G7" s="1328">
        <v>175</v>
      </c>
      <c r="H7" s="1329"/>
      <c r="I7" s="1330"/>
      <c r="J7" s="1328">
        <v>175</v>
      </c>
      <c r="K7" s="1329"/>
      <c r="L7" s="1330"/>
      <c r="M7" s="1328">
        <v>175</v>
      </c>
      <c r="N7" s="1329"/>
      <c r="O7" s="1330"/>
      <c r="P7" s="1328">
        <v>175</v>
      </c>
      <c r="Q7" s="1329"/>
      <c r="R7" s="1330"/>
      <c r="S7" s="1328">
        <v>175</v>
      </c>
      <c r="T7" s="1329"/>
      <c r="U7" s="1330"/>
      <c r="W7" s="1335"/>
      <c r="X7" s="1114"/>
      <c r="Y7" s="1321"/>
      <c r="Z7" s="1321"/>
      <c r="AA7" s="1321"/>
      <c r="AB7" s="1321"/>
      <c r="AC7" s="1321"/>
      <c r="AD7" s="1321"/>
      <c r="AE7" s="1321"/>
      <c r="AF7" s="1321"/>
      <c r="AG7" s="1321"/>
      <c r="AH7" s="1321"/>
      <c r="AI7" s="1321"/>
      <c r="AJ7" s="1321"/>
      <c r="AK7" s="1321"/>
      <c r="AL7" s="1321"/>
      <c r="AM7" s="1321"/>
      <c r="AN7" s="1321"/>
      <c r="AO7" s="1321"/>
      <c r="AP7" s="1321"/>
    </row>
    <row r="8" spans="2:42" s="67" customFormat="1" ht="30" customHeight="1">
      <c r="B8" s="1364"/>
      <c r="C8" s="94" t="s">
        <v>38</v>
      </c>
      <c r="D8" s="1338"/>
      <c r="E8" s="1339"/>
      <c r="F8" s="1340"/>
      <c r="G8" s="1338"/>
      <c r="H8" s="1339"/>
      <c r="I8" s="1340"/>
      <c r="J8" s="1328">
        <v>90</v>
      </c>
      <c r="K8" s="1329"/>
      <c r="L8" s="1330"/>
      <c r="M8" s="1328">
        <v>105</v>
      </c>
      <c r="N8" s="1329"/>
      <c r="O8" s="1330"/>
      <c r="P8" s="1328">
        <v>105</v>
      </c>
      <c r="Q8" s="1329"/>
      <c r="R8" s="1330"/>
      <c r="S8" s="1328">
        <v>105</v>
      </c>
      <c r="T8" s="1329"/>
      <c r="U8" s="1330"/>
      <c r="W8" s="1335"/>
      <c r="X8" s="1114"/>
      <c r="Y8" s="1115"/>
      <c r="Z8" s="1115"/>
      <c r="AA8" s="1115"/>
      <c r="AB8" s="1321"/>
      <c r="AC8" s="1321"/>
      <c r="AD8" s="1321"/>
      <c r="AE8" s="1321"/>
      <c r="AF8" s="1321"/>
      <c r="AG8" s="1321"/>
      <c r="AH8" s="1321"/>
      <c r="AI8" s="1321"/>
      <c r="AJ8" s="1321"/>
      <c r="AK8" s="1321"/>
      <c r="AL8" s="1321"/>
      <c r="AM8" s="1321"/>
      <c r="AN8" s="1321"/>
      <c r="AO8" s="1321"/>
      <c r="AP8" s="1321"/>
    </row>
    <row r="9" spans="2:42" s="67" customFormat="1" ht="30" customHeight="1">
      <c r="B9" s="1364"/>
      <c r="C9" s="94" t="s">
        <v>39</v>
      </c>
      <c r="D9" s="1328">
        <v>102</v>
      </c>
      <c r="E9" s="1329"/>
      <c r="F9" s="1330"/>
      <c r="G9" s="1328">
        <v>105</v>
      </c>
      <c r="H9" s="1329"/>
      <c r="I9" s="1330"/>
      <c r="J9" s="1338"/>
      <c r="K9" s="1339"/>
      <c r="L9" s="1340"/>
      <c r="M9" s="1338"/>
      <c r="N9" s="1339"/>
      <c r="O9" s="1340"/>
      <c r="P9" s="1338"/>
      <c r="Q9" s="1339"/>
      <c r="R9" s="1340"/>
      <c r="S9" s="1338"/>
      <c r="T9" s="1339"/>
      <c r="U9" s="1340"/>
      <c r="W9" s="1335"/>
      <c r="X9" s="1114"/>
      <c r="Y9" s="1321"/>
      <c r="Z9" s="1321"/>
      <c r="AA9" s="1321"/>
      <c r="AB9" s="1321"/>
      <c r="AC9" s="1321"/>
      <c r="AD9" s="1321"/>
      <c r="AE9" s="1321"/>
      <c r="AF9" s="1321"/>
      <c r="AG9" s="1321"/>
      <c r="AH9" s="1321"/>
      <c r="AI9" s="1321"/>
      <c r="AJ9" s="1321"/>
      <c r="AK9" s="1321"/>
      <c r="AL9" s="1321"/>
      <c r="AM9" s="1321"/>
      <c r="AN9" s="1321"/>
      <c r="AO9" s="1321"/>
      <c r="AP9" s="1321"/>
    </row>
    <row r="10" spans="2:42" s="67" customFormat="1" ht="30" customHeight="1">
      <c r="B10" s="1364"/>
      <c r="C10" s="94" t="s">
        <v>40</v>
      </c>
      <c r="D10" s="1328">
        <v>68</v>
      </c>
      <c r="E10" s="1329"/>
      <c r="F10" s="1330"/>
      <c r="G10" s="1328">
        <v>70</v>
      </c>
      <c r="H10" s="1329"/>
      <c r="I10" s="1330"/>
      <c r="J10" s="1328">
        <v>60</v>
      </c>
      <c r="K10" s="1329"/>
      <c r="L10" s="1330"/>
      <c r="M10" s="1328">
        <v>60</v>
      </c>
      <c r="N10" s="1329"/>
      <c r="O10" s="1330"/>
      <c r="P10" s="1328">
        <v>50</v>
      </c>
      <c r="Q10" s="1329"/>
      <c r="R10" s="1330"/>
      <c r="S10" s="1328">
        <v>50</v>
      </c>
      <c r="T10" s="1329"/>
      <c r="U10" s="1330"/>
      <c r="W10" s="1335"/>
      <c r="X10" s="1114"/>
      <c r="Y10" s="1321"/>
      <c r="Z10" s="1321"/>
      <c r="AA10" s="1321"/>
      <c r="AB10" s="1321"/>
      <c r="AC10" s="1321"/>
      <c r="AD10" s="1321"/>
      <c r="AE10" s="1321"/>
      <c r="AF10" s="1321"/>
      <c r="AG10" s="1321"/>
      <c r="AH10" s="1321"/>
      <c r="AI10" s="1321"/>
      <c r="AJ10" s="1321"/>
      <c r="AK10" s="1321"/>
      <c r="AL10" s="1321"/>
      <c r="AM10" s="1321"/>
      <c r="AN10" s="1321"/>
      <c r="AO10" s="1321"/>
      <c r="AP10" s="1321"/>
    </row>
    <row r="11" spans="2:42" s="67" customFormat="1" ht="30" customHeight="1">
      <c r="B11" s="1364"/>
      <c r="C11" s="94" t="s">
        <v>41</v>
      </c>
      <c r="D11" s="1328">
        <v>68</v>
      </c>
      <c r="E11" s="1329"/>
      <c r="F11" s="1330"/>
      <c r="G11" s="1328">
        <v>70</v>
      </c>
      <c r="H11" s="1329"/>
      <c r="I11" s="1330"/>
      <c r="J11" s="1328">
        <v>60</v>
      </c>
      <c r="K11" s="1329"/>
      <c r="L11" s="1330"/>
      <c r="M11" s="1328">
        <v>60</v>
      </c>
      <c r="N11" s="1329"/>
      <c r="O11" s="1330"/>
      <c r="P11" s="1328">
        <v>50</v>
      </c>
      <c r="Q11" s="1329"/>
      <c r="R11" s="1330"/>
      <c r="S11" s="1328">
        <v>50</v>
      </c>
      <c r="T11" s="1329"/>
      <c r="U11" s="1330"/>
      <c r="W11" s="1335"/>
      <c r="X11" s="1114"/>
      <c r="Y11" s="1321"/>
      <c r="Z11" s="1321"/>
      <c r="AA11" s="1321"/>
      <c r="AB11" s="1321"/>
      <c r="AC11" s="1321"/>
      <c r="AD11" s="1321"/>
      <c r="AE11" s="1321"/>
      <c r="AF11" s="1321"/>
      <c r="AG11" s="1321"/>
      <c r="AH11" s="1321"/>
      <c r="AI11" s="1321"/>
      <c r="AJ11" s="1321"/>
      <c r="AK11" s="1321"/>
      <c r="AL11" s="1321"/>
      <c r="AM11" s="1321"/>
      <c r="AN11" s="1321"/>
      <c r="AO11" s="1321"/>
      <c r="AP11" s="1321"/>
    </row>
    <row r="12" spans="2:42" s="67" customFormat="1" ht="30" customHeight="1">
      <c r="B12" s="1364"/>
      <c r="C12" s="94" t="s">
        <v>42</v>
      </c>
      <c r="D12" s="1338"/>
      <c r="E12" s="1339"/>
      <c r="F12" s="1340"/>
      <c r="G12" s="1338"/>
      <c r="H12" s="1339"/>
      <c r="I12" s="1340"/>
      <c r="J12" s="1338"/>
      <c r="K12" s="1339"/>
      <c r="L12" s="1340"/>
      <c r="M12" s="1338"/>
      <c r="N12" s="1339"/>
      <c r="O12" s="1340"/>
      <c r="P12" s="1328">
        <v>60</v>
      </c>
      <c r="Q12" s="1329"/>
      <c r="R12" s="1330"/>
      <c r="S12" s="1328">
        <v>55</v>
      </c>
      <c r="T12" s="1329"/>
      <c r="U12" s="1330"/>
      <c r="W12" s="1335"/>
      <c r="X12" s="1114"/>
      <c r="Y12" s="1321"/>
      <c r="Z12" s="1321"/>
      <c r="AA12" s="1321"/>
      <c r="AB12" s="1321"/>
      <c r="AC12" s="1321"/>
      <c r="AD12" s="1321"/>
      <c r="AE12" s="1321"/>
      <c r="AF12" s="1321"/>
      <c r="AG12" s="1321"/>
      <c r="AH12" s="1321"/>
      <c r="AI12" s="1321"/>
      <c r="AJ12" s="1321"/>
      <c r="AK12" s="1321"/>
      <c r="AL12" s="1321"/>
      <c r="AM12" s="1321"/>
      <c r="AN12" s="1321"/>
      <c r="AO12" s="1321"/>
      <c r="AP12" s="1321"/>
    </row>
    <row r="13" spans="2:42" s="67" customFormat="1" ht="30" customHeight="1">
      <c r="B13" s="1365"/>
      <c r="C13" s="95" t="s">
        <v>43</v>
      </c>
      <c r="D13" s="1341">
        <v>102</v>
      </c>
      <c r="E13" s="1342"/>
      <c r="F13" s="1343"/>
      <c r="G13" s="1341">
        <v>105</v>
      </c>
      <c r="H13" s="1342"/>
      <c r="I13" s="1343"/>
      <c r="J13" s="1341">
        <v>105</v>
      </c>
      <c r="K13" s="1342"/>
      <c r="L13" s="1343"/>
      <c r="M13" s="1341">
        <v>105</v>
      </c>
      <c r="N13" s="1342"/>
      <c r="O13" s="1343"/>
      <c r="P13" s="1341">
        <v>90</v>
      </c>
      <c r="Q13" s="1342"/>
      <c r="R13" s="1343"/>
      <c r="S13" s="1341">
        <v>90</v>
      </c>
      <c r="T13" s="1342"/>
      <c r="U13" s="1343"/>
      <c r="W13" s="1335"/>
      <c r="X13" s="1114"/>
      <c r="Y13" s="1321"/>
      <c r="Z13" s="1321"/>
      <c r="AA13" s="1321"/>
      <c r="AB13" s="1321"/>
      <c r="AC13" s="1321"/>
      <c r="AD13" s="1321"/>
      <c r="AE13" s="1321"/>
      <c r="AF13" s="1321"/>
      <c r="AG13" s="1321"/>
      <c r="AH13" s="1321"/>
      <c r="AI13" s="1321"/>
      <c r="AJ13" s="1321"/>
      <c r="AK13" s="1321"/>
      <c r="AL13" s="1321"/>
      <c r="AM13" s="1321"/>
      <c r="AN13" s="1321"/>
      <c r="AO13" s="1321"/>
      <c r="AP13" s="1321"/>
    </row>
    <row r="14" spans="2:42" s="67" customFormat="1" ht="30" customHeight="1">
      <c r="B14" s="1366" t="s">
        <v>45</v>
      </c>
      <c r="C14" s="1367"/>
      <c r="D14" s="1323">
        <v>34</v>
      </c>
      <c r="E14" s="1324"/>
      <c r="F14" s="1325"/>
      <c r="G14" s="1323">
        <v>35</v>
      </c>
      <c r="H14" s="1324"/>
      <c r="I14" s="1325"/>
      <c r="J14" s="1323">
        <v>35</v>
      </c>
      <c r="K14" s="1324"/>
      <c r="L14" s="1325"/>
      <c r="M14" s="1323">
        <v>35</v>
      </c>
      <c r="N14" s="1324"/>
      <c r="O14" s="1325"/>
      <c r="P14" s="1323">
        <v>35</v>
      </c>
      <c r="Q14" s="1324"/>
      <c r="R14" s="1325"/>
      <c r="S14" s="1323">
        <v>35</v>
      </c>
      <c r="T14" s="1324"/>
      <c r="U14" s="1325"/>
      <c r="W14" s="1335"/>
      <c r="X14" s="1335"/>
      <c r="Y14" s="1321"/>
      <c r="Z14" s="1321"/>
      <c r="AA14" s="1321"/>
      <c r="AB14" s="1321"/>
      <c r="AC14" s="1321"/>
      <c r="AD14" s="1321"/>
      <c r="AE14" s="1321"/>
      <c r="AF14" s="1321"/>
      <c r="AG14" s="1321"/>
      <c r="AH14" s="1321"/>
      <c r="AI14" s="1321"/>
      <c r="AJ14" s="1321"/>
      <c r="AK14" s="1321"/>
      <c r="AL14" s="1321"/>
      <c r="AM14" s="1321"/>
      <c r="AN14" s="1321"/>
      <c r="AO14" s="1321"/>
      <c r="AP14" s="1321"/>
    </row>
    <row r="15" spans="2:42" s="67" customFormat="1" ht="30" customHeight="1">
      <c r="B15" s="1386" t="s">
        <v>46</v>
      </c>
      <c r="C15" s="1367"/>
      <c r="D15" s="1323">
        <v>34</v>
      </c>
      <c r="E15" s="1324"/>
      <c r="F15" s="1325"/>
      <c r="G15" s="1323">
        <v>35</v>
      </c>
      <c r="H15" s="1324"/>
      <c r="I15" s="1325"/>
      <c r="J15" s="1323">
        <v>35</v>
      </c>
      <c r="K15" s="1324"/>
      <c r="L15" s="1325"/>
      <c r="M15" s="1323">
        <v>35</v>
      </c>
      <c r="N15" s="1324"/>
      <c r="O15" s="1325"/>
      <c r="P15" s="1323">
        <v>35</v>
      </c>
      <c r="Q15" s="1324"/>
      <c r="R15" s="1325"/>
      <c r="S15" s="1323">
        <v>35</v>
      </c>
      <c r="T15" s="1324"/>
      <c r="U15" s="1325"/>
      <c r="W15" s="1334"/>
      <c r="X15" s="1335"/>
      <c r="Y15" s="1321"/>
      <c r="Z15" s="1321"/>
      <c r="AA15" s="1321"/>
      <c r="AB15" s="1321"/>
      <c r="AC15" s="1321"/>
      <c r="AD15" s="1321"/>
      <c r="AE15" s="1321"/>
      <c r="AF15" s="1321"/>
      <c r="AG15" s="1321"/>
      <c r="AH15" s="1321"/>
      <c r="AI15" s="1321"/>
      <c r="AJ15" s="1321"/>
      <c r="AK15" s="1321"/>
      <c r="AL15" s="1321"/>
      <c r="AM15" s="1321"/>
      <c r="AN15" s="1321"/>
      <c r="AO15" s="1321"/>
      <c r="AP15" s="1321"/>
    </row>
    <row r="16" spans="2:42" s="67" customFormat="1" ht="30" customHeight="1">
      <c r="B16" s="1366" t="s">
        <v>49</v>
      </c>
      <c r="C16" s="1367"/>
      <c r="D16" s="1354"/>
      <c r="E16" s="1355"/>
      <c r="F16" s="1356"/>
      <c r="G16" s="1354"/>
      <c r="H16" s="1355"/>
      <c r="I16" s="1356"/>
      <c r="J16" s="1323">
        <v>70</v>
      </c>
      <c r="K16" s="1324"/>
      <c r="L16" s="1325"/>
      <c r="M16" s="1323">
        <v>70</v>
      </c>
      <c r="N16" s="1324"/>
      <c r="O16" s="1325"/>
      <c r="P16" s="1323">
        <v>70</v>
      </c>
      <c r="Q16" s="1324"/>
      <c r="R16" s="1325"/>
      <c r="S16" s="1323">
        <v>70</v>
      </c>
      <c r="T16" s="1324"/>
      <c r="U16" s="1325"/>
      <c r="W16" s="1335"/>
      <c r="X16" s="1335"/>
      <c r="Y16" s="1321"/>
      <c r="Z16" s="1321"/>
      <c r="AA16" s="1321"/>
      <c r="AB16" s="1321"/>
      <c r="AC16" s="1321"/>
      <c r="AD16" s="1321"/>
      <c r="AE16" s="1321"/>
      <c r="AF16" s="1321"/>
      <c r="AG16" s="1321"/>
      <c r="AH16" s="1321"/>
      <c r="AI16" s="1321"/>
      <c r="AJ16" s="1321"/>
      <c r="AK16" s="1321"/>
      <c r="AL16" s="1321"/>
      <c r="AM16" s="1321"/>
      <c r="AN16" s="1321"/>
      <c r="AO16" s="1321"/>
      <c r="AP16" s="1321"/>
    </row>
    <row r="17" spans="2:42" s="67" customFormat="1" ht="30" customHeight="1" thickBot="1">
      <c r="B17" s="1352" t="s">
        <v>562</v>
      </c>
      <c r="C17" s="1353"/>
      <c r="D17" s="1357"/>
      <c r="E17" s="1358"/>
      <c r="F17" s="1359"/>
      <c r="G17" s="1357"/>
      <c r="H17" s="1358"/>
      <c r="I17" s="1359"/>
      <c r="J17" s="1360">
        <v>35</v>
      </c>
      <c r="K17" s="1361"/>
      <c r="L17" s="1362"/>
      <c r="M17" s="1360">
        <v>35</v>
      </c>
      <c r="N17" s="1361"/>
      <c r="O17" s="1362"/>
      <c r="P17" s="1368">
        <v>70</v>
      </c>
      <c r="Q17" s="1369"/>
      <c r="R17" s="1370"/>
      <c r="S17" s="1368">
        <v>70</v>
      </c>
      <c r="T17" s="1369"/>
      <c r="U17" s="1370"/>
      <c r="W17" s="1336"/>
      <c r="X17" s="1336"/>
      <c r="Y17" s="1321"/>
      <c r="Z17" s="1321"/>
      <c r="AA17" s="1321"/>
      <c r="AB17" s="1321"/>
      <c r="AC17" s="1321"/>
      <c r="AD17" s="1321"/>
      <c r="AE17" s="1321"/>
      <c r="AF17" s="1321"/>
      <c r="AG17" s="1321"/>
      <c r="AH17" s="1321"/>
      <c r="AI17" s="1321"/>
      <c r="AJ17" s="1321"/>
      <c r="AK17" s="1321"/>
      <c r="AL17" s="1321"/>
      <c r="AM17" s="1321"/>
      <c r="AN17" s="1321"/>
      <c r="AO17" s="1321"/>
      <c r="AP17" s="1321"/>
    </row>
    <row r="18" spans="2:42" s="67" customFormat="1" ht="30" customHeight="1" thickTop="1">
      <c r="B18" s="1386" t="s">
        <v>263</v>
      </c>
      <c r="C18" s="1367"/>
      <c r="D18" s="1371">
        <f>SUM(D5:D17)</f>
        <v>850</v>
      </c>
      <c r="E18" s="1372"/>
      <c r="F18" s="1373"/>
      <c r="G18" s="1371">
        <f>SUM(G5:G17)</f>
        <v>910</v>
      </c>
      <c r="H18" s="1372"/>
      <c r="I18" s="1373"/>
      <c r="J18" s="1371">
        <f>SUM(J5:J17)</f>
        <v>980</v>
      </c>
      <c r="K18" s="1372"/>
      <c r="L18" s="1373"/>
      <c r="M18" s="1371">
        <f>SUM(M5:M17)</f>
        <v>1015</v>
      </c>
      <c r="N18" s="1372"/>
      <c r="O18" s="1373"/>
      <c r="P18" s="1371">
        <f>SUM(P5:P17)</f>
        <v>1015</v>
      </c>
      <c r="Q18" s="1372"/>
      <c r="R18" s="1373"/>
      <c r="S18" s="1371">
        <f>SUM(S5:S17)</f>
        <v>1015</v>
      </c>
      <c r="T18" s="1372"/>
      <c r="U18" s="1373"/>
      <c r="W18" s="1334"/>
      <c r="X18" s="1335"/>
      <c r="Y18" s="1321"/>
      <c r="Z18" s="1321"/>
      <c r="AA18" s="1321"/>
      <c r="AB18" s="1321"/>
      <c r="AC18" s="1321"/>
      <c r="AD18" s="1321"/>
      <c r="AE18" s="1321"/>
      <c r="AF18" s="1321"/>
      <c r="AG18" s="1321"/>
      <c r="AH18" s="1321"/>
      <c r="AI18" s="1321"/>
      <c r="AJ18" s="1321"/>
      <c r="AK18" s="1321"/>
      <c r="AL18" s="1321"/>
      <c r="AM18" s="1321"/>
      <c r="AN18" s="1321"/>
      <c r="AO18" s="1321"/>
      <c r="AP18" s="1321"/>
    </row>
    <row r="19" spans="2:42" s="67" customFormat="1" ht="30" customHeight="1">
      <c r="B19" s="1375" t="s">
        <v>264</v>
      </c>
      <c r="C19" s="1376"/>
      <c r="D19" s="1323">
        <f>'３月'!T42</f>
        <v>975</v>
      </c>
      <c r="E19" s="1324"/>
      <c r="F19" s="1325"/>
      <c r="G19" s="1323">
        <f>'３月'!U42</f>
        <v>1013</v>
      </c>
      <c r="H19" s="1324"/>
      <c r="I19" s="1325"/>
      <c r="J19" s="1323">
        <f>'３月'!V42</f>
        <v>1070</v>
      </c>
      <c r="K19" s="1324"/>
      <c r="L19" s="1325"/>
      <c r="M19" s="1323">
        <f>'３月'!W42</f>
        <v>1118</v>
      </c>
      <c r="N19" s="1324"/>
      <c r="O19" s="1325"/>
      <c r="P19" s="1323">
        <f>'３月'!X42</f>
        <v>1111</v>
      </c>
      <c r="Q19" s="1324"/>
      <c r="R19" s="1325"/>
      <c r="S19" s="1323">
        <f>'３月'!Y42</f>
        <v>1081</v>
      </c>
      <c r="T19" s="1324"/>
      <c r="U19" s="1325"/>
      <c r="W19" s="1337"/>
      <c r="X19" s="1337"/>
      <c r="Y19" s="1321"/>
      <c r="Z19" s="1321"/>
      <c r="AA19" s="1321"/>
      <c r="AB19" s="1321"/>
      <c r="AC19" s="1321"/>
      <c r="AD19" s="1321"/>
      <c r="AE19" s="1321"/>
      <c r="AF19" s="1321"/>
      <c r="AG19" s="1321"/>
      <c r="AH19" s="1321"/>
      <c r="AI19" s="1321"/>
      <c r="AJ19" s="1321"/>
      <c r="AK19" s="1321"/>
      <c r="AL19" s="1321"/>
      <c r="AM19" s="1321"/>
      <c r="AN19" s="1321"/>
      <c r="AO19" s="1321"/>
      <c r="AP19" s="1321"/>
    </row>
    <row r="20" spans="2:42" s="67" customFormat="1" ht="30" customHeight="1">
      <c r="B20" s="1388" t="s">
        <v>210</v>
      </c>
      <c r="C20" s="1388"/>
      <c r="D20" s="1327">
        <f>'３月'!T45</f>
        <v>125</v>
      </c>
      <c r="E20" s="1327"/>
      <c r="F20" s="1327"/>
      <c r="G20" s="1327">
        <f>'３月'!U45</f>
        <v>103</v>
      </c>
      <c r="H20" s="1327"/>
      <c r="I20" s="1327"/>
      <c r="J20" s="1327">
        <f>'３月'!V45</f>
        <v>90</v>
      </c>
      <c r="K20" s="1327"/>
      <c r="L20" s="1327"/>
      <c r="M20" s="1327">
        <f>'３月'!W45</f>
        <v>103</v>
      </c>
      <c r="N20" s="1327"/>
      <c r="O20" s="1327"/>
      <c r="P20" s="1327">
        <f>'３月'!X45</f>
        <v>96</v>
      </c>
      <c r="Q20" s="1327"/>
      <c r="R20" s="1327"/>
      <c r="S20" s="1327">
        <f>'３月'!Y45</f>
        <v>66</v>
      </c>
      <c r="T20" s="1327"/>
      <c r="U20" s="1327"/>
      <c r="W20" s="1390"/>
      <c r="X20" s="1390"/>
      <c r="Y20" s="1391"/>
      <c r="Z20" s="1391"/>
      <c r="AA20" s="1391"/>
      <c r="AB20" s="1391"/>
      <c r="AC20" s="1391"/>
      <c r="AD20" s="1391"/>
      <c r="AE20" s="1391"/>
      <c r="AF20" s="1391"/>
      <c r="AG20" s="1391"/>
      <c r="AH20" s="1391"/>
      <c r="AI20" s="1391"/>
      <c r="AJ20" s="1391"/>
      <c r="AK20" s="1391"/>
      <c r="AL20" s="1391"/>
      <c r="AM20" s="1391"/>
      <c r="AN20" s="1391"/>
      <c r="AO20" s="1391"/>
      <c r="AP20" s="1391"/>
    </row>
    <row r="21" spans="2:42" s="67" customFormat="1" ht="30" customHeight="1">
      <c r="B21" s="1374" t="s">
        <v>137</v>
      </c>
      <c r="C21" s="1374"/>
      <c r="D21" s="1326">
        <f>'３月'!T43</f>
        <v>52</v>
      </c>
      <c r="E21" s="1326"/>
      <c r="F21" s="1326"/>
      <c r="G21" s="1326">
        <f>'３月'!U43</f>
        <v>50</v>
      </c>
      <c r="H21" s="1326"/>
      <c r="I21" s="1326"/>
      <c r="J21" s="1326">
        <f>'３月'!V43</f>
        <v>48</v>
      </c>
      <c r="K21" s="1326"/>
      <c r="L21" s="1326"/>
      <c r="M21" s="1326">
        <f>'３月'!W43</f>
        <v>54</v>
      </c>
      <c r="N21" s="1326"/>
      <c r="O21" s="1326"/>
      <c r="P21" s="1326">
        <f>'３月'!X43</f>
        <v>62</v>
      </c>
      <c r="Q21" s="1326"/>
      <c r="R21" s="1326"/>
      <c r="S21" s="1326">
        <f>'３月'!Y43</f>
        <v>72</v>
      </c>
      <c r="T21" s="1326"/>
      <c r="U21" s="1326"/>
      <c r="W21" s="1335"/>
      <c r="X21" s="1335"/>
      <c r="Y21" s="1321"/>
      <c r="Z21" s="1321"/>
      <c r="AA21" s="1321"/>
      <c r="AB21" s="1321"/>
      <c r="AC21" s="1321"/>
      <c r="AD21" s="1321"/>
      <c r="AE21" s="1321"/>
      <c r="AF21" s="1321"/>
      <c r="AG21" s="1321"/>
      <c r="AH21" s="1321"/>
      <c r="AI21" s="1321"/>
      <c r="AJ21" s="1321"/>
      <c r="AK21" s="1321"/>
      <c r="AL21" s="1321"/>
      <c r="AM21" s="1321"/>
      <c r="AN21" s="1321"/>
      <c r="AO21" s="1321"/>
      <c r="AP21" s="1321"/>
    </row>
    <row r="22" spans="2:42" ht="30" customHeight="1">
      <c r="B22" s="1387" t="s">
        <v>138</v>
      </c>
      <c r="C22" s="1387"/>
      <c r="D22" s="1326">
        <f>'３月'!T46</f>
        <v>1</v>
      </c>
      <c r="E22" s="1326"/>
      <c r="F22" s="1326"/>
      <c r="G22" s="1326">
        <f>'３月'!T46</f>
        <v>1</v>
      </c>
      <c r="H22" s="1326"/>
      <c r="I22" s="1326"/>
      <c r="J22" s="1326">
        <f>'３月'!V46</f>
        <v>4</v>
      </c>
      <c r="K22" s="1326"/>
      <c r="L22" s="1326"/>
      <c r="M22" s="1326">
        <f>'３月'!W46</f>
        <v>22</v>
      </c>
      <c r="N22" s="1326"/>
      <c r="O22" s="1326"/>
      <c r="P22" s="1326">
        <f>'３月'!X46</f>
        <v>22</v>
      </c>
      <c r="Q22" s="1326"/>
      <c r="R22" s="1326"/>
      <c r="S22" s="1326">
        <f>'３月'!Y46</f>
        <v>22</v>
      </c>
      <c r="T22" s="1326"/>
      <c r="U22" s="1326"/>
      <c r="W22" s="1335"/>
      <c r="X22" s="1335"/>
      <c r="Y22" s="1321"/>
      <c r="Z22" s="1321"/>
      <c r="AA22" s="1321"/>
      <c r="AB22" s="1321"/>
      <c r="AC22" s="1321"/>
      <c r="AD22" s="1321"/>
      <c r="AE22" s="1321"/>
      <c r="AF22" s="1321"/>
      <c r="AG22" s="1321"/>
      <c r="AH22" s="1321"/>
      <c r="AI22" s="1321"/>
      <c r="AJ22" s="1321"/>
      <c r="AK22" s="1321"/>
      <c r="AL22" s="1321"/>
      <c r="AM22" s="1321"/>
      <c r="AN22" s="1321"/>
      <c r="AO22" s="1321"/>
      <c r="AP22" s="1321"/>
    </row>
    <row r="23" spans="2:42" ht="30" customHeight="1">
      <c r="B23" s="1374" t="s">
        <v>107</v>
      </c>
      <c r="C23" s="1374"/>
      <c r="D23" s="1326">
        <f>'３月'!T47</f>
        <v>0</v>
      </c>
      <c r="E23" s="1326"/>
      <c r="F23" s="1326"/>
      <c r="G23" s="1326">
        <f>'３月'!T47</f>
        <v>0</v>
      </c>
      <c r="H23" s="1326"/>
      <c r="I23" s="1326"/>
      <c r="J23" s="1326">
        <f>'３月'!V47</f>
        <v>0</v>
      </c>
      <c r="K23" s="1326"/>
      <c r="L23" s="1326"/>
      <c r="M23" s="1326">
        <f>'３月'!W47</f>
        <v>7</v>
      </c>
      <c r="N23" s="1326"/>
      <c r="O23" s="1326"/>
      <c r="P23" s="1326">
        <f>'３月'!X47</f>
        <v>7</v>
      </c>
      <c r="Q23" s="1326"/>
      <c r="R23" s="1326"/>
      <c r="S23" s="1326">
        <f>'３月'!Y47</f>
        <v>7</v>
      </c>
      <c r="T23" s="1326"/>
      <c r="U23" s="1326"/>
      <c r="W23" s="1335"/>
      <c r="X23" s="1335"/>
      <c r="Y23" s="1321"/>
      <c r="Z23" s="1321"/>
      <c r="AA23" s="1321"/>
      <c r="AB23" s="1321"/>
      <c r="AC23" s="1321"/>
      <c r="AD23" s="1321"/>
      <c r="AE23" s="1321"/>
      <c r="AF23" s="1321"/>
      <c r="AG23" s="1321"/>
      <c r="AH23" s="1321"/>
      <c r="AI23" s="1321"/>
      <c r="AJ23" s="1321"/>
      <c r="AK23" s="1321"/>
      <c r="AL23" s="1321"/>
      <c r="AM23" s="1321"/>
      <c r="AN23" s="1321"/>
      <c r="AO23" s="1321"/>
      <c r="AP23" s="1321"/>
    </row>
    <row r="24" spans="2:42" ht="30" customHeight="1">
      <c r="B24" s="1374" t="s">
        <v>5</v>
      </c>
      <c r="C24" s="1374"/>
      <c r="D24" s="1326">
        <f>'３月'!T41</f>
        <v>1028</v>
      </c>
      <c r="E24" s="1326"/>
      <c r="F24" s="1326"/>
      <c r="G24" s="1326">
        <f>'３月'!U41</f>
        <v>1064</v>
      </c>
      <c r="H24" s="1326"/>
      <c r="I24" s="1326"/>
      <c r="J24" s="1326">
        <f>'３月'!V41</f>
        <v>1122</v>
      </c>
      <c r="K24" s="1326"/>
      <c r="L24" s="1326"/>
      <c r="M24" s="1326">
        <f>'３月'!W41</f>
        <v>1201</v>
      </c>
      <c r="N24" s="1326"/>
      <c r="O24" s="1326"/>
      <c r="P24" s="1326">
        <f>'３月'!X41</f>
        <v>1202</v>
      </c>
      <c r="Q24" s="1326"/>
      <c r="R24" s="1326"/>
      <c r="S24" s="1326">
        <f>'３月'!Y41</f>
        <v>1182</v>
      </c>
      <c r="T24" s="1326"/>
      <c r="U24" s="1326"/>
      <c r="W24" s="1335"/>
      <c r="X24" s="1335"/>
      <c r="Y24" s="1321"/>
      <c r="Z24" s="1321"/>
      <c r="AA24" s="1321"/>
      <c r="AB24" s="1321"/>
      <c r="AC24" s="1321"/>
      <c r="AD24" s="1321"/>
      <c r="AE24" s="1321"/>
      <c r="AF24" s="1321"/>
      <c r="AG24" s="1321"/>
      <c r="AH24" s="1321"/>
      <c r="AI24" s="1321"/>
      <c r="AJ24" s="1321"/>
      <c r="AK24" s="1321"/>
      <c r="AL24" s="1321"/>
      <c r="AM24" s="1321"/>
      <c r="AN24" s="1321"/>
      <c r="AO24" s="1321"/>
      <c r="AP24" s="1321"/>
    </row>
    <row r="25" spans="2:42" s="67" customFormat="1" ht="15.75" customHeight="1">
      <c r="B25" s="1383" t="s">
        <v>293</v>
      </c>
      <c r="C25" s="1383"/>
      <c r="D25" s="1384" t="s">
        <v>296</v>
      </c>
      <c r="E25" s="1385"/>
      <c r="F25" s="1385"/>
      <c r="G25" s="1384" t="s">
        <v>297</v>
      </c>
      <c r="H25" s="1385"/>
      <c r="I25" s="1385"/>
      <c r="J25" s="1322" t="s">
        <v>294</v>
      </c>
      <c r="K25" s="1322"/>
      <c r="L25" s="1322"/>
      <c r="M25" s="1322" t="s">
        <v>295</v>
      </c>
      <c r="N25" s="1322"/>
      <c r="O25" s="1322"/>
      <c r="P25" s="1322" t="s">
        <v>295</v>
      </c>
      <c r="Q25" s="1322"/>
      <c r="R25" s="1322"/>
      <c r="S25" s="1322" t="s">
        <v>295</v>
      </c>
      <c r="T25" s="1322"/>
      <c r="U25" s="1322"/>
      <c r="W25" s="1334"/>
      <c r="X25" s="1334"/>
      <c r="Y25" s="1392"/>
      <c r="Z25" s="1336"/>
      <c r="AA25" s="1336"/>
      <c r="AB25" s="1392"/>
      <c r="AC25" s="1336"/>
      <c r="AD25" s="1336"/>
      <c r="AE25" s="1393"/>
      <c r="AF25" s="1393"/>
      <c r="AG25" s="1393"/>
      <c r="AH25" s="1393"/>
      <c r="AI25" s="1393"/>
      <c r="AJ25" s="1393"/>
      <c r="AK25" s="1393"/>
      <c r="AL25" s="1393"/>
      <c r="AM25" s="1393"/>
      <c r="AN25" s="1393"/>
      <c r="AO25" s="1393"/>
      <c r="AP25" s="1393"/>
    </row>
    <row r="26" spans="2:42" s="67" customFormat="1" ht="15.75" customHeight="1">
      <c r="B26" s="1383"/>
      <c r="C26" s="1383"/>
      <c r="D26" s="1385"/>
      <c r="E26" s="1385"/>
      <c r="F26" s="1385"/>
      <c r="G26" s="1385"/>
      <c r="H26" s="1385"/>
      <c r="I26" s="1385"/>
      <c r="J26" s="1322"/>
      <c r="K26" s="1322"/>
      <c r="L26" s="1322"/>
      <c r="M26" s="1322"/>
      <c r="N26" s="1322"/>
      <c r="O26" s="1322"/>
      <c r="P26" s="1322"/>
      <c r="Q26" s="1322"/>
      <c r="R26" s="1322"/>
      <c r="S26" s="1322"/>
      <c r="T26" s="1322"/>
      <c r="U26" s="1322"/>
      <c r="W26" s="1334"/>
      <c r="X26" s="1334"/>
      <c r="Y26" s="1336"/>
      <c r="Z26" s="1336"/>
      <c r="AA26" s="1336"/>
      <c r="AB26" s="1336"/>
      <c r="AC26" s="1336"/>
      <c r="AD26" s="1336"/>
      <c r="AE26" s="1393"/>
      <c r="AF26" s="1393"/>
      <c r="AG26" s="1393"/>
      <c r="AH26" s="1393"/>
      <c r="AI26" s="1393"/>
      <c r="AJ26" s="1393"/>
      <c r="AK26" s="1393"/>
      <c r="AL26" s="1393"/>
      <c r="AM26" s="1393"/>
      <c r="AN26" s="1393"/>
      <c r="AO26" s="1393"/>
      <c r="AP26" s="1393"/>
    </row>
    <row r="27" spans="2:42" s="67" customFormat="1" ht="15.9" customHeight="1">
      <c r="B27" s="419"/>
      <c r="C27" s="417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W27" s="1113"/>
      <c r="X27" s="1113"/>
      <c r="Y27" s="1113"/>
      <c r="Z27" s="1113"/>
      <c r="AA27" s="1113"/>
      <c r="AB27" s="1113"/>
      <c r="AC27" s="1113"/>
      <c r="AD27" s="1113"/>
      <c r="AE27" s="1113"/>
      <c r="AF27" s="1113"/>
      <c r="AG27" s="1113"/>
      <c r="AH27" s="1113"/>
      <c r="AI27" s="1113"/>
      <c r="AJ27" s="1113"/>
      <c r="AK27" s="1113"/>
      <c r="AL27" s="1113"/>
      <c r="AM27" s="1113"/>
      <c r="AN27" s="1113"/>
      <c r="AO27" s="1113"/>
      <c r="AP27" s="1113"/>
    </row>
    <row r="28" spans="2:42" s="67" customFormat="1" ht="15.9" customHeight="1">
      <c r="B28" s="1377" t="s">
        <v>289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9"/>
      <c r="W28" s="1113"/>
      <c r="X28" s="1113"/>
      <c r="Y28" s="1113"/>
      <c r="Z28" s="1113"/>
      <c r="AA28" s="1113"/>
      <c r="AB28" s="1113"/>
      <c r="AC28" s="1113"/>
      <c r="AD28" s="1113"/>
      <c r="AE28" s="1113"/>
      <c r="AF28" s="1113"/>
      <c r="AG28" s="1113"/>
      <c r="AH28" s="1113"/>
      <c r="AI28" s="1113"/>
      <c r="AJ28" s="1113"/>
      <c r="AK28" s="1113"/>
      <c r="AL28" s="1113"/>
      <c r="AM28" s="1113"/>
      <c r="AN28" s="1113"/>
      <c r="AO28" s="1113"/>
      <c r="AP28" s="1113"/>
    </row>
    <row r="29" spans="2:42" s="67" customFormat="1" ht="15.9" customHeight="1">
      <c r="B29" s="1380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2"/>
      <c r="W29" s="1113"/>
      <c r="X29" s="1113"/>
      <c r="Y29" s="1113"/>
      <c r="Z29" s="1113"/>
      <c r="AA29" s="1113"/>
      <c r="AB29" s="1113"/>
      <c r="AC29" s="1113"/>
      <c r="AD29" s="1113"/>
      <c r="AE29" s="1113"/>
      <c r="AF29" s="1113"/>
      <c r="AG29" s="1113"/>
      <c r="AH29" s="1113"/>
      <c r="AI29" s="1113"/>
      <c r="AJ29" s="1113"/>
      <c r="AK29" s="1113"/>
      <c r="AL29" s="1113"/>
      <c r="AM29" s="1113"/>
      <c r="AN29" s="1113"/>
      <c r="AO29" s="1113"/>
      <c r="AP29" s="1113"/>
    </row>
    <row r="30" spans="2:42" s="67" customFormat="1" ht="15.9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</row>
    <row r="31" spans="2:42" s="67" customFormat="1" ht="15.9" customHeight="1"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</row>
    <row r="32" spans="2:42" s="67" customFormat="1" ht="15.9" customHeight="1">
      <c r="B32" s="90"/>
      <c r="C32" s="90"/>
      <c r="D32" s="90"/>
      <c r="E32" s="90"/>
      <c r="F32" s="90"/>
      <c r="G32" s="90"/>
      <c r="H32" s="90"/>
      <c r="I32" s="1313"/>
      <c r="J32" s="1313"/>
      <c r="K32" s="1313"/>
      <c r="L32" s="1313"/>
      <c r="M32" s="1313"/>
      <c r="N32" s="90"/>
      <c r="O32" s="90"/>
      <c r="P32" s="90"/>
      <c r="Q32" s="90"/>
      <c r="R32" s="90"/>
      <c r="S32" s="68"/>
      <c r="T32" s="68"/>
      <c r="U32" s="68"/>
    </row>
    <row r="33" spans="2:21" s="67" customFormat="1" ht="15.9" customHeight="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68"/>
      <c r="T33" s="68"/>
      <c r="U33" s="68"/>
    </row>
    <row r="34" spans="2:21" s="67" customFormat="1" ht="15.9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68"/>
      <c r="T34" s="68"/>
      <c r="U34" s="68"/>
    </row>
    <row r="35" spans="2:21" s="67" customFormat="1" ht="15.9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68"/>
      <c r="T35" s="68"/>
      <c r="U35" s="68"/>
    </row>
    <row r="36" spans="2:21" s="67" customFormat="1" ht="15.9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68"/>
      <c r="T36" s="68"/>
      <c r="U36" s="68"/>
    </row>
    <row r="37" spans="2:21" s="67" customFormat="1" ht="15.9" customHeight="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68"/>
      <c r="T37" s="68"/>
      <c r="U37" s="68"/>
    </row>
    <row r="38" spans="2:21" s="67" customFormat="1" ht="15.9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68"/>
      <c r="T38" s="68"/>
      <c r="U38" s="68"/>
    </row>
    <row r="39" spans="2:21" s="67" customFormat="1" ht="15.9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68"/>
      <c r="T39" s="68"/>
      <c r="U39" s="68"/>
    </row>
    <row r="40" spans="2:21" s="67" customFormat="1" ht="15.9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68"/>
      <c r="T40" s="68"/>
      <c r="U40" s="68"/>
    </row>
    <row r="41" spans="2:21" s="67" customFormat="1" ht="15.9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68"/>
      <c r="T41" s="68"/>
      <c r="U41" s="68"/>
    </row>
    <row r="42" spans="2:21" s="67" customFormat="1" ht="15.9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68"/>
      <c r="T42" s="68"/>
      <c r="U42" s="68"/>
    </row>
    <row r="43" spans="2:21" s="67" customFormat="1" ht="18" customHeight="1">
      <c r="B43" s="91"/>
      <c r="C43" s="91"/>
      <c r="D43" s="90"/>
      <c r="E43" s="90"/>
      <c r="F43" s="90"/>
      <c r="G43" s="90"/>
      <c r="H43" s="90"/>
      <c r="I43" s="90"/>
      <c r="J43" s="90"/>
      <c r="K43" s="91"/>
      <c r="L43" s="91"/>
      <c r="M43" s="90"/>
      <c r="N43" s="90"/>
      <c r="O43" s="90"/>
      <c r="P43" s="90"/>
      <c r="Q43" s="90"/>
      <c r="R43" s="90"/>
      <c r="S43" s="68"/>
      <c r="T43" s="68"/>
      <c r="U43" s="68"/>
    </row>
  </sheetData>
  <mergeCells count="305">
    <mergeCell ref="W25:X26"/>
    <mergeCell ref="Y25:AA26"/>
    <mergeCell ref="AB25:AD26"/>
    <mergeCell ref="AE25:AG26"/>
    <mergeCell ref="AH25:AJ26"/>
    <mergeCell ref="AK25:AM26"/>
    <mergeCell ref="AN25:AP26"/>
    <mergeCell ref="W23:X23"/>
    <mergeCell ref="Y23:AA23"/>
    <mergeCell ref="AB23:AD23"/>
    <mergeCell ref="AE23:AG23"/>
    <mergeCell ref="AH23:AJ23"/>
    <mergeCell ref="AK23:AM23"/>
    <mergeCell ref="AN23:AP23"/>
    <mergeCell ref="W24:X24"/>
    <mergeCell ref="Y24:AA24"/>
    <mergeCell ref="AB24:AD24"/>
    <mergeCell ref="AE24:AG24"/>
    <mergeCell ref="AH24:AJ24"/>
    <mergeCell ref="AK24:AM24"/>
    <mergeCell ref="AN24:AP24"/>
    <mergeCell ref="W21:X21"/>
    <mergeCell ref="Y21:AA21"/>
    <mergeCell ref="AB21:AD21"/>
    <mergeCell ref="AE21:AG21"/>
    <mergeCell ref="AH21:AJ21"/>
    <mergeCell ref="AK21:AM21"/>
    <mergeCell ref="AN21:AP21"/>
    <mergeCell ref="W22:X22"/>
    <mergeCell ref="Y22:AA22"/>
    <mergeCell ref="AB22:AD22"/>
    <mergeCell ref="AE22:AG22"/>
    <mergeCell ref="AH22:AJ22"/>
    <mergeCell ref="AK22:AM22"/>
    <mergeCell ref="AN22:AP22"/>
    <mergeCell ref="AB19:AD19"/>
    <mergeCell ref="AE19:AG19"/>
    <mergeCell ref="AH19:AJ19"/>
    <mergeCell ref="AK19:AM19"/>
    <mergeCell ref="AN19:AP19"/>
    <mergeCell ref="W20:X20"/>
    <mergeCell ref="Y20:AA20"/>
    <mergeCell ref="AB20:AD20"/>
    <mergeCell ref="AE20:AG20"/>
    <mergeCell ref="AH20:AJ20"/>
    <mergeCell ref="AK20:AM20"/>
    <mergeCell ref="AN20:AP20"/>
    <mergeCell ref="AB17:AD17"/>
    <mergeCell ref="AE17:AG17"/>
    <mergeCell ref="AH17:AJ17"/>
    <mergeCell ref="AK17:AM17"/>
    <mergeCell ref="AN17:AP17"/>
    <mergeCell ref="W18:X18"/>
    <mergeCell ref="Y18:AA18"/>
    <mergeCell ref="AB18:AD18"/>
    <mergeCell ref="AE18:AG18"/>
    <mergeCell ref="AH18:AJ18"/>
    <mergeCell ref="AK18:AM18"/>
    <mergeCell ref="AN18:AP18"/>
    <mergeCell ref="AB15:AD15"/>
    <mergeCell ref="AE15:AG15"/>
    <mergeCell ref="AH15:AJ15"/>
    <mergeCell ref="AK15:AM15"/>
    <mergeCell ref="AN15:AP15"/>
    <mergeCell ref="W16:X16"/>
    <mergeCell ref="Y16:AA16"/>
    <mergeCell ref="AB16:AD16"/>
    <mergeCell ref="AE16:AG16"/>
    <mergeCell ref="AH16:AJ16"/>
    <mergeCell ref="AK16:AM16"/>
    <mergeCell ref="AN16:AP16"/>
    <mergeCell ref="AB13:AD13"/>
    <mergeCell ref="AE13:AG13"/>
    <mergeCell ref="AH13:AJ13"/>
    <mergeCell ref="AK13:AM13"/>
    <mergeCell ref="AN13:AP13"/>
    <mergeCell ref="W14:X14"/>
    <mergeCell ref="Y14:AA14"/>
    <mergeCell ref="AB14:AD14"/>
    <mergeCell ref="AE14:AG14"/>
    <mergeCell ref="AH14:AJ14"/>
    <mergeCell ref="AK14:AM14"/>
    <mergeCell ref="AN14:AP14"/>
    <mergeCell ref="W5:W13"/>
    <mergeCell ref="AB5:AD5"/>
    <mergeCell ref="AE5:AG5"/>
    <mergeCell ref="AH5:AJ5"/>
    <mergeCell ref="AK5:AM5"/>
    <mergeCell ref="AN5:AP5"/>
    <mergeCell ref="Y6:AA6"/>
    <mergeCell ref="AB6:AD6"/>
    <mergeCell ref="AE6:AG6"/>
    <mergeCell ref="AH6:AJ6"/>
    <mergeCell ref="AK6:AM6"/>
    <mergeCell ref="AB11:AD11"/>
    <mergeCell ref="AE11:AG11"/>
    <mergeCell ref="AH11:AJ11"/>
    <mergeCell ref="AK11:AM11"/>
    <mergeCell ref="AN11:AP11"/>
    <mergeCell ref="Y12:AA12"/>
    <mergeCell ref="AB12:AD12"/>
    <mergeCell ref="AE12:AG12"/>
    <mergeCell ref="AH12:AJ12"/>
    <mergeCell ref="AK12:AM12"/>
    <mergeCell ref="AN12:AP12"/>
    <mergeCell ref="AB9:AD9"/>
    <mergeCell ref="AE9:AG9"/>
    <mergeCell ref="AH9:AJ9"/>
    <mergeCell ref="AK9:AM9"/>
    <mergeCell ref="AN9:AP9"/>
    <mergeCell ref="Y10:AA10"/>
    <mergeCell ref="AB10:AD10"/>
    <mergeCell ref="AE10:AG10"/>
    <mergeCell ref="AH10:AJ10"/>
    <mergeCell ref="AK10:AM10"/>
    <mergeCell ref="AN10:AP10"/>
    <mergeCell ref="AN6:AP6"/>
    <mergeCell ref="AB7:AD7"/>
    <mergeCell ref="AE7:AG7"/>
    <mergeCell ref="AH7:AJ7"/>
    <mergeCell ref="AK7:AM7"/>
    <mergeCell ref="AN7:AP7"/>
    <mergeCell ref="AB8:AD8"/>
    <mergeCell ref="AE8:AG8"/>
    <mergeCell ref="AH8:AJ8"/>
    <mergeCell ref="AK8:AM8"/>
    <mergeCell ref="AN8:AP8"/>
    <mergeCell ref="W3:X4"/>
    <mergeCell ref="Y3:AA3"/>
    <mergeCell ref="AB3:AD3"/>
    <mergeCell ref="AE3:AG3"/>
    <mergeCell ref="AH3:AJ3"/>
    <mergeCell ref="AK3:AM3"/>
    <mergeCell ref="AN3:AP3"/>
    <mergeCell ref="Y4:AA4"/>
    <mergeCell ref="AB4:AD4"/>
    <mergeCell ref="AE4:AG4"/>
    <mergeCell ref="AH4:AJ4"/>
    <mergeCell ref="AK4:AM4"/>
    <mergeCell ref="AN4:AP4"/>
    <mergeCell ref="I32:M32"/>
    <mergeCell ref="B28:U29"/>
    <mergeCell ref="B25:C26"/>
    <mergeCell ref="D25:F26"/>
    <mergeCell ref="B15:C15"/>
    <mergeCell ref="B22:C22"/>
    <mergeCell ref="B23:C23"/>
    <mergeCell ref="B18:C18"/>
    <mergeCell ref="B16:C16"/>
    <mergeCell ref="B21:C21"/>
    <mergeCell ref="B20:C20"/>
    <mergeCell ref="G24:I24"/>
    <mergeCell ref="J24:L24"/>
    <mergeCell ref="M24:O24"/>
    <mergeCell ref="S18:U18"/>
    <mergeCell ref="S16:U16"/>
    <mergeCell ref="S17:U17"/>
    <mergeCell ref="M18:O18"/>
    <mergeCell ref="P18:R18"/>
    <mergeCell ref="G25:I26"/>
    <mergeCell ref="J25:L26"/>
    <mergeCell ref="M25:O26"/>
    <mergeCell ref="P25:R26"/>
    <mergeCell ref="M23:O23"/>
    <mergeCell ref="D24:F24"/>
    <mergeCell ref="D5:F5"/>
    <mergeCell ref="D8:F8"/>
    <mergeCell ref="D9:F9"/>
    <mergeCell ref="B24:C24"/>
    <mergeCell ref="D6:F6"/>
    <mergeCell ref="D10:F10"/>
    <mergeCell ref="D23:F23"/>
    <mergeCell ref="B19:C19"/>
    <mergeCell ref="D19:F19"/>
    <mergeCell ref="D18:F18"/>
    <mergeCell ref="P3:R3"/>
    <mergeCell ref="M21:O21"/>
    <mergeCell ref="G22:I22"/>
    <mergeCell ref="G23:I23"/>
    <mergeCell ref="G5:I5"/>
    <mergeCell ref="J20:L20"/>
    <mergeCell ref="P4:R4"/>
    <mergeCell ref="G8:I8"/>
    <mergeCell ref="J8:L8"/>
    <mergeCell ref="M8:O8"/>
    <mergeCell ref="J23:L23"/>
    <mergeCell ref="M10:O10"/>
    <mergeCell ref="M11:O11"/>
    <mergeCell ref="P11:R11"/>
    <mergeCell ref="M16:O16"/>
    <mergeCell ref="P16:R16"/>
    <mergeCell ref="P17:R17"/>
    <mergeCell ref="M17:O17"/>
    <mergeCell ref="G19:I19"/>
    <mergeCell ref="J19:L19"/>
    <mergeCell ref="M19:O19"/>
    <mergeCell ref="P19:R19"/>
    <mergeCell ref="G18:I18"/>
    <mergeCell ref="J18:L18"/>
    <mergeCell ref="B3:C4"/>
    <mergeCell ref="D3:F3"/>
    <mergeCell ref="G3:I3"/>
    <mergeCell ref="J3:L3"/>
    <mergeCell ref="B17:C17"/>
    <mergeCell ref="D11:F11"/>
    <mergeCell ref="G4:I4"/>
    <mergeCell ref="J4:L4"/>
    <mergeCell ref="J11:L11"/>
    <mergeCell ref="D13:F13"/>
    <mergeCell ref="G6:I6"/>
    <mergeCell ref="J6:L6"/>
    <mergeCell ref="G9:I9"/>
    <mergeCell ref="G11:I11"/>
    <mergeCell ref="D16:F16"/>
    <mergeCell ref="G16:I16"/>
    <mergeCell ref="D17:F17"/>
    <mergeCell ref="G17:I17"/>
    <mergeCell ref="J16:L16"/>
    <mergeCell ref="J17:L17"/>
    <mergeCell ref="B5:B13"/>
    <mergeCell ref="B14:C14"/>
    <mergeCell ref="D12:F12"/>
    <mergeCell ref="G12:I12"/>
    <mergeCell ref="S3:U3"/>
    <mergeCell ref="D21:F21"/>
    <mergeCell ref="J21:L21"/>
    <mergeCell ref="P21:R21"/>
    <mergeCell ref="M3:O3"/>
    <mergeCell ref="S20:U20"/>
    <mergeCell ref="D4:F4"/>
    <mergeCell ref="G20:I20"/>
    <mergeCell ref="D22:F22"/>
    <mergeCell ref="D20:F20"/>
    <mergeCell ref="G21:I21"/>
    <mergeCell ref="J22:L22"/>
    <mergeCell ref="M20:O20"/>
    <mergeCell ref="M22:O22"/>
    <mergeCell ref="M6:O6"/>
    <mergeCell ref="D7:F7"/>
    <mergeCell ref="G7:I7"/>
    <mergeCell ref="J7:L7"/>
    <mergeCell ref="M7:O7"/>
    <mergeCell ref="P6:R6"/>
    <mergeCell ref="S4:U4"/>
    <mergeCell ref="J5:L5"/>
    <mergeCell ref="M5:O5"/>
    <mergeCell ref="P5:R5"/>
    <mergeCell ref="M4:O4"/>
    <mergeCell ref="S8:U8"/>
    <mergeCell ref="S7:U7"/>
    <mergeCell ref="P7:R7"/>
    <mergeCell ref="G10:I10"/>
    <mergeCell ref="P10:R10"/>
    <mergeCell ref="P8:R8"/>
    <mergeCell ref="S9:U9"/>
    <mergeCell ref="P9:R9"/>
    <mergeCell ref="M9:O9"/>
    <mergeCell ref="J10:L10"/>
    <mergeCell ref="J9:L9"/>
    <mergeCell ref="S10:U10"/>
    <mergeCell ref="J12:L12"/>
    <mergeCell ref="M12:O12"/>
    <mergeCell ref="P12:R12"/>
    <mergeCell ref="S12:U12"/>
    <mergeCell ref="D14:F14"/>
    <mergeCell ref="D15:F15"/>
    <mergeCell ref="G13:I13"/>
    <mergeCell ref="G14:I14"/>
    <mergeCell ref="G15:I15"/>
    <mergeCell ref="J13:L13"/>
    <mergeCell ref="J14:L14"/>
    <mergeCell ref="J15:L15"/>
    <mergeCell ref="M14:O14"/>
    <mergeCell ref="P14:R14"/>
    <mergeCell ref="S14:U14"/>
    <mergeCell ref="M13:O13"/>
    <mergeCell ref="P13:R13"/>
    <mergeCell ref="S13:U13"/>
    <mergeCell ref="M15:O15"/>
    <mergeCell ref="P15:R15"/>
    <mergeCell ref="S15:U15"/>
    <mergeCell ref="Y5:AA5"/>
    <mergeCell ref="Y7:AA7"/>
    <mergeCell ref="S25:U26"/>
    <mergeCell ref="S19:U19"/>
    <mergeCell ref="S24:U24"/>
    <mergeCell ref="P20:R20"/>
    <mergeCell ref="P22:R22"/>
    <mergeCell ref="P23:R23"/>
    <mergeCell ref="P24:R24"/>
    <mergeCell ref="S23:U23"/>
    <mergeCell ref="S22:U22"/>
    <mergeCell ref="S21:U21"/>
    <mergeCell ref="S11:U11"/>
    <mergeCell ref="S5:U5"/>
    <mergeCell ref="S6:U6"/>
    <mergeCell ref="Y9:AA9"/>
    <mergeCell ref="Y11:AA11"/>
    <mergeCell ref="Y13:AA13"/>
    <mergeCell ref="W15:X15"/>
    <mergeCell ref="Y15:AA15"/>
    <mergeCell ref="W17:X17"/>
    <mergeCell ref="Y17:AA17"/>
    <mergeCell ref="W19:X19"/>
    <mergeCell ref="Y19:AA19"/>
  </mergeCells>
  <phoneticPr fontId="2"/>
  <pageMargins left="0.78740157480314965" right="0.78740157480314965" top="0.59055118110236227" bottom="0.59055118110236227" header="0" footer="0.51181102362204722"/>
  <pageSetup paperSize="9" orientation="portrait" r:id="rId1"/>
  <headerFooter alignWithMargins="0">
    <oddFooter>&amp;C-教務19-</oddFooter>
  </headerFooter>
  <colBreaks count="1" manualBreakCount="1">
    <brk id="2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A59"/>
  <sheetViews>
    <sheetView topLeftCell="B10" zoomScale="120" zoomScaleNormal="120" zoomScaleSheetLayoutView="136" workbookViewId="0">
      <selection activeCell="H40" sqref="H40"/>
    </sheetView>
  </sheetViews>
  <sheetFormatPr defaultRowHeight="13.2"/>
  <cols>
    <col min="1" max="1" width="2.44140625" customWidth="1"/>
    <col min="2" max="36" width="2.6640625" customWidth="1"/>
    <col min="37" max="37" width="2.6640625" hidden="1" customWidth="1"/>
    <col min="38" max="40" width="2.6640625" customWidth="1"/>
    <col min="41" max="41" width="2.77734375" customWidth="1"/>
    <col min="42" max="51" width="2.6640625" customWidth="1"/>
  </cols>
  <sheetData>
    <row r="1" spans="2:52" ht="19.5" customHeight="1" thickBot="1">
      <c r="B1" s="1464" t="s">
        <v>807</v>
      </c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4"/>
      <c r="W1" s="1464"/>
      <c r="X1" s="1464"/>
      <c r="Y1" s="1464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5"/>
      <c r="AO1" s="1465"/>
      <c r="AP1" s="1465"/>
      <c r="AQ1" s="1465"/>
      <c r="AR1" s="1465"/>
      <c r="AS1" s="1465"/>
      <c r="AT1" s="1465"/>
      <c r="AU1" s="1465"/>
      <c r="AV1" s="1465"/>
      <c r="AW1" s="1465"/>
      <c r="AX1" s="1465"/>
      <c r="AY1" s="1465"/>
    </row>
    <row r="2" spans="2:52" s="2" customFormat="1" ht="12" customHeight="1">
      <c r="B2" s="1466" t="s">
        <v>1</v>
      </c>
      <c r="C2" s="1468" t="s">
        <v>2</v>
      </c>
      <c r="D2" s="1476" t="s">
        <v>6</v>
      </c>
      <c r="E2" s="1477"/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478"/>
      <c r="Q2" s="1481" t="s">
        <v>276</v>
      </c>
      <c r="R2" s="1476" t="s">
        <v>57</v>
      </c>
      <c r="S2" s="1471"/>
      <c r="T2" s="1471"/>
      <c r="U2" s="1471"/>
      <c r="V2" s="1471"/>
      <c r="W2" s="1472"/>
      <c r="X2" s="1476" t="s">
        <v>211</v>
      </c>
      <c r="Y2" s="1471"/>
      <c r="Z2" s="1471"/>
      <c r="AA2" s="1471"/>
      <c r="AB2" s="1471"/>
      <c r="AC2" s="1472"/>
      <c r="AD2" s="1476" t="s">
        <v>27</v>
      </c>
      <c r="AE2" s="1471"/>
      <c r="AF2" s="1471"/>
      <c r="AG2" s="1471"/>
      <c r="AH2" s="1471"/>
      <c r="AI2" s="1472"/>
      <c r="AJ2" s="1476" t="s">
        <v>139</v>
      </c>
      <c r="AK2" s="1471"/>
      <c r="AL2" s="1471"/>
      <c r="AM2" s="1471"/>
      <c r="AN2" s="1471"/>
      <c r="AO2" s="1471"/>
      <c r="AP2" s="1472"/>
      <c r="AQ2" s="1483" t="s">
        <v>171</v>
      </c>
      <c r="AR2" s="1484"/>
      <c r="AS2" s="1485"/>
      <c r="AT2" s="1470" t="s">
        <v>275</v>
      </c>
      <c r="AU2" s="1471"/>
      <c r="AV2" s="1471"/>
      <c r="AW2" s="1471"/>
      <c r="AX2" s="1471"/>
      <c r="AY2" s="1472"/>
      <c r="AZ2" s="7"/>
    </row>
    <row r="3" spans="2:52" s="2" customFormat="1" ht="12" customHeight="1" thickBot="1">
      <c r="B3" s="1467"/>
      <c r="C3" s="1469"/>
      <c r="D3" s="1467"/>
      <c r="E3" s="1479"/>
      <c r="F3" s="1479"/>
      <c r="G3" s="1479"/>
      <c r="H3" s="1479"/>
      <c r="I3" s="1479"/>
      <c r="J3" s="1479"/>
      <c r="K3" s="1479"/>
      <c r="L3" s="1479"/>
      <c r="M3" s="1479"/>
      <c r="N3" s="1479"/>
      <c r="O3" s="1479"/>
      <c r="P3" s="1480"/>
      <c r="Q3" s="1482"/>
      <c r="R3" s="386" t="s">
        <v>28</v>
      </c>
      <c r="S3" s="383" t="s">
        <v>29</v>
      </c>
      <c r="T3" s="383" t="s">
        <v>30</v>
      </c>
      <c r="U3" s="383" t="s">
        <v>31</v>
      </c>
      <c r="V3" s="383" t="s">
        <v>32</v>
      </c>
      <c r="W3" s="384" t="s">
        <v>33</v>
      </c>
      <c r="X3" s="386" t="s">
        <v>8</v>
      </c>
      <c r="Y3" s="383" t="s">
        <v>9</v>
      </c>
      <c r="Z3" s="383" t="s">
        <v>10</v>
      </c>
      <c r="AA3" s="383" t="s">
        <v>11</v>
      </c>
      <c r="AB3" s="383" t="s">
        <v>12</v>
      </c>
      <c r="AC3" s="384" t="s">
        <v>13</v>
      </c>
      <c r="AD3" s="386" t="s">
        <v>8</v>
      </c>
      <c r="AE3" s="383" t="s">
        <v>9</v>
      </c>
      <c r="AF3" s="383" t="s">
        <v>10</v>
      </c>
      <c r="AG3" s="383" t="s">
        <v>11</v>
      </c>
      <c r="AH3" s="383" t="s">
        <v>12</v>
      </c>
      <c r="AI3" s="384" t="s">
        <v>13</v>
      </c>
      <c r="AJ3" s="386" t="s">
        <v>169</v>
      </c>
      <c r="AK3" s="383" t="s">
        <v>8</v>
      </c>
      <c r="AL3" s="383" t="s">
        <v>9</v>
      </c>
      <c r="AM3" s="383" t="s">
        <v>10</v>
      </c>
      <c r="AN3" s="383" t="s">
        <v>11</v>
      </c>
      <c r="AO3" s="383" t="s">
        <v>170</v>
      </c>
      <c r="AP3" s="384" t="s">
        <v>13</v>
      </c>
      <c r="AQ3" s="386" t="s">
        <v>11</v>
      </c>
      <c r="AR3" s="383" t="s">
        <v>12</v>
      </c>
      <c r="AS3" s="384" t="s">
        <v>13</v>
      </c>
      <c r="AT3" s="1473"/>
      <c r="AU3" s="1474"/>
      <c r="AV3" s="1474"/>
      <c r="AW3" s="1474"/>
      <c r="AX3" s="1474"/>
      <c r="AY3" s="1475"/>
      <c r="AZ3" s="7"/>
    </row>
    <row r="4" spans="2:52" ht="12" customHeight="1">
      <c r="B4" s="849">
        <f>スクールカレンダー!A13</f>
        <v>1</v>
      </c>
      <c r="C4" s="850" t="str">
        <f>スクールカレンダー!B13</f>
        <v>水</v>
      </c>
      <c r="D4" s="1394">
        <f>スクールカレンダー!C13</f>
        <v>0</v>
      </c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6"/>
      <c r="Q4" s="851"/>
      <c r="R4" s="852"/>
      <c r="S4" s="853"/>
      <c r="T4" s="853"/>
      <c r="U4" s="853"/>
      <c r="V4" s="853"/>
      <c r="W4" s="854"/>
      <c r="X4" s="852"/>
      <c r="Y4" s="853"/>
      <c r="Z4" s="853"/>
      <c r="AA4" s="853"/>
      <c r="AB4" s="853"/>
      <c r="AC4" s="854"/>
      <c r="AD4" s="852"/>
      <c r="AE4" s="853"/>
      <c r="AF4" s="853"/>
      <c r="AG4" s="853"/>
      <c r="AH4" s="853"/>
      <c r="AI4" s="854"/>
      <c r="AJ4" s="852"/>
      <c r="AK4" s="853"/>
      <c r="AL4" s="853"/>
      <c r="AM4" s="853"/>
      <c r="AN4" s="853"/>
      <c r="AO4" s="853"/>
      <c r="AP4" s="854"/>
      <c r="AQ4" s="852"/>
      <c r="AR4" s="853"/>
      <c r="AS4" s="854"/>
      <c r="AT4" s="1406"/>
      <c r="AU4" s="1407"/>
      <c r="AV4" s="1407"/>
      <c r="AW4" s="1407"/>
      <c r="AX4" s="1407"/>
      <c r="AY4" s="1408"/>
      <c r="AZ4" s="6"/>
    </row>
    <row r="5" spans="2:52" ht="12" customHeight="1">
      <c r="B5" s="849">
        <f>スクールカレンダー!A14</f>
        <v>2</v>
      </c>
      <c r="C5" s="850" t="str">
        <f>スクールカレンダー!B14</f>
        <v>木</v>
      </c>
      <c r="D5" s="1394" t="str">
        <f>スクールカレンダー!C14</f>
        <v>町着任式辞令交付式
安全点検日</v>
      </c>
      <c r="E5" s="1395"/>
      <c r="F5" s="1395"/>
      <c r="G5" s="1395"/>
      <c r="H5" s="1395"/>
      <c r="I5" s="1395"/>
      <c r="J5" s="1395"/>
      <c r="K5" s="1395"/>
      <c r="L5" s="1395"/>
      <c r="M5" s="1395"/>
      <c r="N5" s="1395"/>
      <c r="O5" s="1395"/>
      <c r="P5" s="1396"/>
      <c r="Q5" s="851"/>
      <c r="R5" s="852"/>
      <c r="S5" s="853"/>
      <c r="T5" s="853"/>
      <c r="U5" s="853"/>
      <c r="V5" s="853"/>
      <c r="W5" s="854"/>
      <c r="X5" s="852"/>
      <c r="Y5" s="853"/>
      <c r="Z5" s="853"/>
      <c r="AA5" s="853"/>
      <c r="AB5" s="853"/>
      <c r="AC5" s="854"/>
      <c r="AD5" s="852"/>
      <c r="AE5" s="853"/>
      <c r="AF5" s="853"/>
      <c r="AG5" s="853"/>
      <c r="AH5" s="853"/>
      <c r="AI5" s="854"/>
      <c r="AJ5" s="852"/>
      <c r="AK5" s="853"/>
      <c r="AL5" s="853"/>
      <c r="AM5" s="853"/>
      <c r="AN5" s="853"/>
      <c r="AO5" s="853"/>
      <c r="AP5" s="854"/>
      <c r="AQ5" s="852"/>
      <c r="AR5" s="853"/>
      <c r="AS5" s="854"/>
      <c r="AT5" s="1406"/>
      <c r="AU5" s="1407"/>
      <c r="AV5" s="1407"/>
      <c r="AW5" s="1407"/>
      <c r="AX5" s="1407"/>
      <c r="AY5" s="1408"/>
      <c r="AZ5" s="6"/>
    </row>
    <row r="6" spans="2:52" ht="12" customHeight="1">
      <c r="B6" s="849">
        <f>スクールカレンダー!A15</f>
        <v>3</v>
      </c>
      <c r="C6" s="850" t="str">
        <f>スクールカレンダー!B15</f>
        <v>金</v>
      </c>
      <c r="D6" s="1394" t="str">
        <f>スクールカレンダー!C15</f>
        <v>職員会議①</v>
      </c>
      <c r="E6" s="1395"/>
      <c r="F6" s="1395"/>
      <c r="G6" s="1395"/>
      <c r="H6" s="1395"/>
      <c r="I6" s="1395"/>
      <c r="J6" s="1395"/>
      <c r="K6" s="1395"/>
      <c r="L6" s="1395"/>
      <c r="M6" s="1395"/>
      <c r="N6" s="1395"/>
      <c r="O6" s="1395"/>
      <c r="P6" s="1396"/>
      <c r="Q6" s="851"/>
      <c r="R6" s="852"/>
      <c r="S6" s="853"/>
      <c r="T6" s="853"/>
      <c r="U6" s="853"/>
      <c r="V6" s="853"/>
      <c r="W6" s="854"/>
      <c r="X6" s="852"/>
      <c r="Y6" s="853"/>
      <c r="Z6" s="853"/>
      <c r="AA6" s="853"/>
      <c r="AB6" s="853"/>
      <c r="AC6" s="854"/>
      <c r="AD6" s="852"/>
      <c r="AE6" s="853"/>
      <c r="AF6" s="853"/>
      <c r="AG6" s="853"/>
      <c r="AH6" s="853"/>
      <c r="AI6" s="854"/>
      <c r="AJ6" s="852"/>
      <c r="AK6" s="853"/>
      <c r="AL6" s="853"/>
      <c r="AM6" s="853"/>
      <c r="AN6" s="853"/>
      <c r="AO6" s="853"/>
      <c r="AP6" s="854"/>
      <c r="AQ6" s="852"/>
      <c r="AR6" s="853"/>
      <c r="AS6" s="854"/>
      <c r="AT6" s="1397"/>
      <c r="AU6" s="1398"/>
      <c r="AV6" s="1398"/>
      <c r="AW6" s="1398"/>
      <c r="AX6" s="1398"/>
      <c r="AY6" s="1399"/>
      <c r="AZ6" s="6"/>
    </row>
    <row r="7" spans="2:52" ht="12" customHeight="1">
      <c r="B7" s="849">
        <f>スクールカレンダー!A16</f>
        <v>4</v>
      </c>
      <c r="C7" s="850" t="str">
        <f>スクールカレンダー!B16</f>
        <v>土</v>
      </c>
      <c r="D7" s="1394">
        <f>スクールカレンダー!C16</f>
        <v>0</v>
      </c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6"/>
      <c r="Q7" s="851"/>
      <c r="R7" s="852"/>
      <c r="S7" s="853"/>
      <c r="T7" s="853"/>
      <c r="U7" s="853"/>
      <c r="V7" s="853"/>
      <c r="W7" s="854"/>
      <c r="X7" s="852"/>
      <c r="Y7" s="853"/>
      <c r="Z7" s="853"/>
      <c r="AA7" s="853"/>
      <c r="AB7" s="853"/>
      <c r="AC7" s="854"/>
      <c r="AD7" s="852"/>
      <c r="AE7" s="853"/>
      <c r="AF7" s="853"/>
      <c r="AG7" s="853"/>
      <c r="AH7" s="853"/>
      <c r="AI7" s="854"/>
      <c r="AJ7" s="852"/>
      <c r="AK7" s="853"/>
      <c r="AL7" s="853"/>
      <c r="AM7" s="853"/>
      <c r="AN7" s="853"/>
      <c r="AO7" s="853"/>
      <c r="AP7" s="854"/>
      <c r="AQ7" s="852"/>
      <c r="AR7" s="853"/>
      <c r="AS7" s="854"/>
      <c r="AT7" s="1406"/>
      <c r="AU7" s="1407"/>
      <c r="AV7" s="1407"/>
      <c r="AW7" s="1407"/>
      <c r="AX7" s="1407"/>
      <c r="AY7" s="1408"/>
      <c r="AZ7" s="6"/>
    </row>
    <row r="8" spans="2:52" ht="12" customHeight="1">
      <c r="B8" s="849">
        <f>スクールカレンダー!A17</f>
        <v>5</v>
      </c>
      <c r="C8" s="850" t="str">
        <f>スクールカレンダー!B17</f>
        <v>日</v>
      </c>
      <c r="D8" s="1394">
        <f>スクールカレンダー!C17</f>
        <v>0</v>
      </c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5"/>
      <c r="P8" s="1396"/>
      <c r="Q8" s="851"/>
      <c r="R8" s="852"/>
      <c r="S8" s="853"/>
      <c r="T8" s="853"/>
      <c r="U8" s="853"/>
      <c r="V8" s="853"/>
      <c r="W8" s="854"/>
      <c r="X8" s="852"/>
      <c r="Y8" s="853"/>
      <c r="Z8" s="853"/>
      <c r="AA8" s="853"/>
      <c r="AB8" s="853"/>
      <c r="AC8" s="854"/>
      <c r="AD8" s="852"/>
      <c r="AE8" s="853"/>
      <c r="AF8" s="853"/>
      <c r="AG8" s="853"/>
      <c r="AH8" s="853"/>
      <c r="AI8" s="854"/>
      <c r="AJ8" s="852"/>
      <c r="AK8" s="853"/>
      <c r="AL8" s="853"/>
      <c r="AM8" s="853"/>
      <c r="AN8" s="853"/>
      <c r="AO8" s="853"/>
      <c r="AP8" s="854"/>
      <c r="AQ8" s="852"/>
      <c r="AR8" s="853"/>
      <c r="AS8" s="854"/>
      <c r="AT8" s="1397"/>
      <c r="AU8" s="1398"/>
      <c r="AV8" s="1398"/>
      <c r="AW8" s="1398"/>
      <c r="AX8" s="1398"/>
      <c r="AY8" s="1399"/>
      <c r="AZ8" s="6"/>
    </row>
    <row r="9" spans="2:52" ht="12" customHeight="1">
      <c r="B9" s="849">
        <f>スクールカレンダー!A18</f>
        <v>6</v>
      </c>
      <c r="C9" s="850" t="str">
        <f>スクールカレンダー!B18</f>
        <v>月</v>
      </c>
      <c r="D9" s="1394" t="str">
        <f>スクールカレンダー!C18</f>
        <v xml:space="preserve">職員会議②  前日準備
町校長教頭合同会議 </v>
      </c>
      <c r="E9" s="1395"/>
      <c r="F9" s="1395"/>
      <c r="G9" s="1395"/>
      <c r="H9" s="1395"/>
      <c r="I9" s="1395"/>
      <c r="J9" s="1395"/>
      <c r="K9" s="1395"/>
      <c r="L9" s="1395"/>
      <c r="M9" s="1395"/>
      <c r="N9" s="1395"/>
      <c r="O9" s="1395"/>
      <c r="P9" s="1396"/>
      <c r="Q9" s="851"/>
      <c r="R9" s="852"/>
      <c r="S9" s="853"/>
      <c r="T9" s="853"/>
      <c r="U9" s="853"/>
      <c r="V9" s="853"/>
      <c r="W9" s="854"/>
      <c r="X9" s="852"/>
      <c r="Y9" s="853"/>
      <c r="Z9" s="853"/>
      <c r="AA9" s="853"/>
      <c r="AB9" s="853"/>
      <c r="AC9" s="854"/>
      <c r="AD9" s="852"/>
      <c r="AE9" s="853"/>
      <c r="AF9" s="853"/>
      <c r="AG9" s="853"/>
      <c r="AH9" s="853"/>
      <c r="AI9" s="854"/>
      <c r="AJ9" s="852"/>
      <c r="AK9" s="853"/>
      <c r="AL9" s="853"/>
      <c r="AM9" s="853"/>
      <c r="AN9" s="853"/>
      <c r="AO9" s="853"/>
      <c r="AP9" s="854"/>
      <c r="AQ9" s="852"/>
      <c r="AR9" s="853"/>
      <c r="AS9" s="854"/>
      <c r="AT9" s="1397"/>
      <c r="AU9" s="1398"/>
      <c r="AV9" s="1398"/>
      <c r="AW9" s="1398"/>
      <c r="AX9" s="1398"/>
      <c r="AY9" s="1399"/>
      <c r="AZ9" s="6"/>
    </row>
    <row r="10" spans="2:52" ht="12" customHeight="1">
      <c r="B10" s="400">
        <f>スクールカレンダー!A19</f>
        <v>7</v>
      </c>
      <c r="C10" s="677" t="str">
        <f>スクールカレンダー!B19</f>
        <v>火</v>
      </c>
      <c r="D10" s="1409" t="str">
        <f>スクールカレンダー!C19</f>
        <v>１学期始業式入学式　　
交通安全街頭指導（~１０日）
給食開始（2~6年）</v>
      </c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1"/>
      <c r="Q10" s="385" t="s">
        <v>23</v>
      </c>
      <c r="R10" s="513" t="s">
        <v>563</v>
      </c>
      <c r="S10" s="514" t="s">
        <v>563</v>
      </c>
      <c r="T10" s="514" t="s">
        <v>411</v>
      </c>
      <c r="U10" s="514" t="s">
        <v>564</v>
      </c>
      <c r="V10" s="514" t="s">
        <v>564</v>
      </c>
      <c r="W10" s="518"/>
      <c r="X10" s="513">
        <v>0</v>
      </c>
      <c r="Y10" s="514">
        <v>4</v>
      </c>
      <c r="Z10" s="514">
        <v>4</v>
      </c>
      <c r="AA10" s="514">
        <v>4</v>
      </c>
      <c r="AB10" s="514">
        <v>4</v>
      </c>
      <c r="AC10" s="515">
        <v>4</v>
      </c>
      <c r="AD10" s="513">
        <v>1</v>
      </c>
      <c r="AE10" s="514">
        <v>1</v>
      </c>
      <c r="AF10" s="514">
        <v>1</v>
      </c>
      <c r="AG10" s="514">
        <v>1</v>
      </c>
      <c r="AH10" s="514">
        <v>1</v>
      </c>
      <c r="AI10" s="515">
        <v>1</v>
      </c>
      <c r="AJ10" s="387"/>
      <c r="AK10" s="127"/>
      <c r="AL10" s="127"/>
      <c r="AM10" s="127"/>
      <c r="AN10" s="127"/>
      <c r="AO10" s="127"/>
      <c r="AP10" s="389"/>
      <c r="AQ10" s="387"/>
      <c r="AR10" s="127"/>
      <c r="AS10" s="389"/>
      <c r="AT10" s="1400" t="s">
        <v>368</v>
      </c>
      <c r="AU10" s="1401"/>
      <c r="AV10" s="1401"/>
      <c r="AW10" s="1401"/>
      <c r="AX10" s="1401"/>
      <c r="AY10" s="1402"/>
      <c r="AZ10" s="6"/>
    </row>
    <row r="11" spans="2:52" ht="12" customHeight="1">
      <c r="B11" s="400">
        <f>スクールカレンダー!A20</f>
        <v>8</v>
      </c>
      <c r="C11" s="677" t="str">
        <f>スクールカレンダー!B20</f>
        <v>水</v>
      </c>
      <c r="D11" s="1409">
        <f>スクールカレンダー!C20</f>
        <v>0</v>
      </c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1"/>
      <c r="Q11" s="385" t="s">
        <v>23</v>
      </c>
      <c r="R11" s="387" t="s">
        <v>62</v>
      </c>
      <c r="S11" s="127" t="s">
        <v>62</v>
      </c>
      <c r="T11" s="127" t="s">
        <v>62</v>
      </c>
      <c r="U11" s="127" t="s">
        <v>62</v>
      </c>
      <c r="V11" s="127" t="s">
        <v>62</v>
      </c>
      <c r="W11" s="389" t="s">
        <v>832</v>
      </c>
      <c r="X11" s="387">
        <v>3</v>
      </c>
      <c r="Y11" s="127">
        <v>6</v>
      </c>
      <c r="Z11" s="127">
        <v>6</v>
      </c>
      <c r="AA11" s="127">
        <v>6</v>
      </c>
      <c r="AB11" s="127">
        <v>6</v>
      </c>
      <c r="AC11" s="389">
        <v>6</v>
      </c>
      <c r="AD11" s="387"/>
      <c r="AE11" s="127"/>
      <c r="AF11" s="127"/>
      <c r="AG11" s="514"/>
      <c r="AH11" s="514"/>
      <c r="AI11" s="515"/>
      <c r="AJ11" s="670"/>
      <c r="AK11" s="514"/>
      <c r="AL11" s="514"/>
      <c r="AM11" s="514"/>
      <c r="AN11" s="514"/>
      <c r="AO11" s="514"/>
      <c r="AP11" s="515"/>
      <c r="AQ11" s="513"/>
      <c r="AR11" s="514"/>
      <c r="AS11" s="515"/>
      <c r="AT11" s="1400"/>
      <c r="AU11" s="1401"/>
      <c r="AV11" s="1401"/>
      <c r="AW11" s="1401"/>
      <c r="AX11" s="1401"/>
      <c r="AY11" s="1402"/>
      <c r="AZ11" s="6"/>
    </row>
    <row r="12" spans="2:52" ht="12" customHeight="1">
      <c r="B12" s="400">
        <f>スクールカレンダー!A21</f>
        <v>9</v>
      </c>
      <c r="C12" s="677" t="str">
        <f>スクールカレンダー!B21</f>
        <v>木</v>
      </c>
      <c r="D12" s="1409" t="str">
        <f>スクールカレンダー!C21</f>
        <v>二計測　　　　　　　　</v>
      </c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1"/>
      <c r="Q12" s="512" t="s">
        <v>23</v>
      </c>
      <c r="R12" s="513" t="s">
        <v>62</v>
      </c>
      <c r="S12" s="514" t="s">
        <v>62</v>
      </c>
      <c r="T12" s="514" t="s">
        <v>62</v>
      </c>
      <c r="U12" s="520" t="s">
        <v>62</v>
      </c>
      <c r="V12" s="514" t="s">
        <v>351</v>
      </c>
      <c r="W12" s="515" t="s">
        <v>351</v>
      </c>
      <c r="X12" s="513">
        <v>2.5</v>
      </c>
      <c r="Y12" s="514">
        <v>5.5</v>
      </c>
      <c r="Z12" s="514">
        <v>5.5</v>
      </c>
      <c r="AA12" s="514">
        <v>5.5</v>
      </c>
      <c r="AB12" s="514">
        <v>5.5</v>
      </c>
      <c r="AC12" s="515">
        <v>5.5</v>
      </c>
      <c r="AD12" s="513">
        <v>0.5</v>
      </c>
      <c r="AE12" s="514">
        <v>0.5</v>
      </c>
      <c r="AF12" s="520">
        <v>0.5</v>
      </c>
      <c r="AG12" s="514">
        <v>0.5</v>
      </c>
      <c r="AH12" s="514">
        <v>0.5</v>
      </c>
      <c r="AI12" s="515">
        <v>0.5</v>
      </c>
      <c r="AJ12" s="670"/>
      <c r="AK12" s="514"/>
      <c r="AL12" s="514"/>
      <c r="AM12" s="514"/>
      <c r="AN12" s="514"/>
      <c r="AO12" s="514"/>
      <c r="AP12" s="515"/>
      <c r="AQ12" s="513"/>
      <c r="AR12" s="514"/>
      <c r="AS12" s="515"/>
      <c r="AT12" s="1400" t="s">
        <v>416</v>
      </c>
      <c r="AU12" s="1401"/>
      <c r="AV12" s="1401"/>
      <c r="AW12" s="1401"/>
      <c r="AX12" s="1401"/>
      <c r="AY12" s="1402"/>
      <c r="AZ12" s="6"/>
    </row>
    <row r="13" spans="2:52" ht="12" customHeight="1">
      <c r="B13" s="400">
        <f>スクールカレンダー!A22</f>
        <v>10</v>
      </c>
      <c r="C13" s="677" t="str">
        <f>スクールカレンダー!B22</f>
        <v>金</v>
      </c>
      <c r="D13" s="1409" t="str">
        <f>スクールカレンダー!C22</f>
        <v>視力・聴力検査（1･3･4年）　　</v>
      </c>
      <c r="E13" s="1410"/>
      <c r="F13" s="1410"/>
      <c r="G13" s="1410"/>
      <c r="H13" s="1410"/>
      <c r="I13" s="1410"/>
      <c r="J13" s="1410"/>
      <c r="K13" s="1410"/>
      <c r="L13" s="1410"/>
      <c r="M13" s="1410"/>
      <c r="N13" s="1410"/>
      <c r="O13" s="1410"/>
      <c r="P13" s="1411"/>
      <c r="Q13" s="512" t="s">
        <v>23</v>
      </c>
      <c r="R13" s="513" t="s">
        <v>62</v>
      </c>
      <c r="S13" s="514" t="s">
        <v>62</v>
      </c>
      <c r="T13" s="514" t="s">
        <v>62</v>
      </c>
      <c r="U13" s="514" t="s">
        <v>62</v>
      </c>
      <c r="V13" s="514" t="s">
        <v>412</v>
      </c>
      <c r="W13" s="515" t="s">
        <v>351</v>
      </c>
      <c r="X13" s="513">
        <v>2.5</v>
      </c>
      <c r="Y13" s="514">
        <v>5.5</v>
      </c>
      <c r="Z13" s="514">
        <v>5.5</v>
      </c>
      <c r="AA13" s="514">
        <v>6</v>
      </c>
      <c r="AB13" s="514">
        <v>6</v>
      </c>
      <c r="AC13" s="515">
        <v>6</v>
      </c>
      <c r="AD13" s="513">
        <v>0.5</v>
      </c>
      <c r="AE13" s="514">
        <v>0.5</v>
      </c>
      <c r="AF13" s="514">
        <v>0.5</v>
      </c>
      <c r="AG13" s="514"/>
      <c r="AH13" s="514"/>
      <c r="AI13" s="515"/>
      <c r="AJ13" s="513"/>
      <c r="AK13" s="514"/>
      <c r="AL13" s="514"/>
      <c r="AM13" s="514"/>
      <c r="AN13" s="514"/>
      <c r="AO13" s="514"/>
      <c r="AP13" s="515"/>
      <c r="AQ13" s="513"/>
      <c r="AR13" s="514"/>
      <c r="AS13" s="515"/>
      <c r="AT13" s="1400" t="s">
        <v>354</v>
      </c>
      <c r="AU13" s="1401"/>
      <c r="AV13" s="1401"/>
      <c r="AW13" s="1401"/>
      <c r="AX13" s="1401"/>
      <c r="AY13" s="1402"/>
      <c r="AZ13" s="6"/>
    </row>
    <row r="14" spans="2:52" ht="12" customHeight="1">
      <c r="B14" s="849">
        <f>スクールカレンダー!A23</f>
        <v>11</v>
      </c>
      <c r="C14" s="850" t="str">
        <f>スクールカレンダー!B23</f>
        <v>土</v>
      </c>
      <c r="D14" s="1394">
        <f>スクールカレンダー!C23</f>
        <v>0</v>
      </c>
      <c r="E14" s="1395"/>
      <c r="F14" s="1395"/>
      <c r="G14" s="1395"/>
      <c r="H14" s="1395"/>
      <c r="I14" s="1395"/>
      <c r="J14" s="1395"/>
      <c r="K14" s="1395"/>
      <c r="L14" s="1395"/>
      <c r="M14" s="1395"/>
      <c r="N14" s="1395"/>
      <c r="O14" s="1395"/>
      <c r="P14" s="1396"/>
      <c r="Q14" s="851"/>
      <c r="R14" s="852"/>
      <c r="S14" s="853"/>
      <c r="T14" s="853"/>
      <c r="U14" s="853"/>
      <c r="V14" s="853"/>
      <c r="W14" s="854"/>
      <c r="X14" s="852"/>
      <c r="Y14" s="853"/>
      <c r="Z14" s="853"/>
      <c r="AA14" s="853"/>
      <c r="AB14" s="853"/>
      <c r="AC14" s="853"/>
      <c r="AD14" s="852"/>
      <c r="AE14" s="853"/>
      <c r="AF14" s="853"/>
      <c r="AG14" s="861"/>
      <c r="AH14" s="853"/>
      <c r="AI14" s="854"/>
      <c r="AJ14" s="852"/>
      <c r="AK14" s="853"/>
      <c r="AL14" s="853"/>
      <c r="AM14" s="853"/>
      <c r="AN14" s="853"/>
      <c r="AO14" s="853"/>
      <c r="AP14" s="854"/>
      <c r="AQ14" s="852"/>
      <c r="AR14" s="853"/>
      <c r="AS14" s="854"/>
      <c r="AT14" s="1406"/>
      <c r="AU14" s="1407"/>
      <c r="AV14" s="1407"/>
      <c r="AW14" s="1407"/>
      <c r="AX14" s="1407"/>
      <c r="AY14" s="1408"/>
      <c r="AZ14" s="6"/>
    </row>
    <row r="15" spans="2:52" ht="12" customHeight="1">
      <c r="B15" s="849">
        <f>スクールカレンダー!A24</f>
        <v>12</v>
      </c>
      <c r="C15" s="850" t="str">
        <f>スクールカレンダー!B24</f>
        <v>日</v>
      </c>
      <c r="D15" s="1394">
        <f>スクールカレンダー!C24</f>
        <v>0</v>
      </c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6"/>
      <c r="Q15" s="851"/>
      <c r="R15" s="852"/>
      <c r="S15" s="1000"/>
      <c r="T15" s="1000"/>
      <c r="U15" s="1000"/>
      <c r="V15" s="1000"/>
      <c r="W15" s="855"/>
      <c r="X15" s="852"/>
      <c r="Y15" s="853"/>
      <c r="Z15" s="853"/>
      <c r="AA15" s="853"/>
      <c r="AB15" s="853"/>
      <c r="AC15" s="854"/>
      <c r="AD15" s="1001"/>
      <c r="AE15" s="1002"/>
      <c r="AF15" s="1002"/>
      <c r="AG15" s="853"/>
      <c r="AH15" s="853"/>
      <c r="AI15" s="854"/>
      <c r="AJ15" s="852"/>
      <c r="AK15" s="853"/>
      <c r="AL15" s="853"/>
      <c r="AM15" s="853"/>
      <c r="AN15" s="853"/>
      <c r="AO15" s="853"/>
      <c r="AP15" s="854"/>
      <c r="AQ15" s="852"/>
      <c r="AR15" s="853"/>
      <c r="AS15" s="854"/>
      <c r="AT15" s="1397"/>
      <c r="AU15" s="1398"/>
      <c r="AV15" s="1398"/>
      <c r="AW15" s="1398"/>
      <c r="AX15" s="1398"/>
      <c r="AY15" s="1399"/>
      <c r="AZ15" s="6"/>
    </row>
    <row r="16" spans="2:52" ht="12" customHeight="1">
      <c r="B16" s="400">
        <f>スクールカレンダー!A25</f>
        <v>13</v>
      </c>
      <c r="C16" s="992" t="str">
        <f>スクールカレンダー!B25</f>
        <v>月</v>
      </c>
      <c r="D16" s="1409" t="str">
        <f>スクールカレンダー!C25</f>
        <v xml:space="preserve">職員会議③〈特別日課〉
</v>
      </c>
      <c r="E16" s="1410"/>
      <c r="F16" s="1410"/>
      <c r="G16" s="1410"/>
      <c r="H16" s="1410"/>
      <c r="I16" s="1410"/>
      <c r="J16" s="1410"/>
      <c r="K16" s="1410"/>
      <c r="L16" s="1410"/>
      <c r="M16" s="1410"/>
      <c r="N16" s="1410"/>
      <c r="O16" s="1410"/>
      <c r="P16" s="1411"/>
      <c r="Q16" s="385" t="s">
        <v>23</v>
      </c>
      <c r="R16" s="387" t="s">
        <v>62</v>
      </c>
      <c r="S16" s="127" t="s">
        <v>62</v>
      </c>
      <c r="T16" s="127" t="s">
        <v>62</v>
      </c>
      <c r="U16" s="127" t="s">
        <v>62</v>
      </c>
      <c r="V16" s="127" t="s">
        <v>62</v>
      </c>
      <c r="W16" s="389" t="s">
        <v>62</v>
      </c>
      <c r="X16" s="387">
        <v>3</v>
      </c>
      <c r="Y16" s="127">
        <v>6</v>
      </c>
      <c r="Z16" s="127">
        <v>6</v>
      </c>
      <c r="AA16" s="127">
        <v>6</v>
      </c>
      <c r="AB16" s="127">
        <v>6</v>
      </c>
      <c r="AC16" s="389">
        <v>6</v>
      </c>
      <c r="AD16" s="387"/>
      <c r="AE16" s="127"/>
      <c r="AF16" s="127"/>
      <c r="AG16" s="127"/>
      <c r="AH16" s="127"/>
      <c r="AI16" s="389"/>
      <c r="AJ16" s="387"/>
      <c r="AK16" s="127"/>
      <c r="AL16" s="127"/>
      <c r="AM16" s="127"/>
      <c r="AN16" s="127"/>
      <c r="AO16" s="127"/>
      <c r="AP16" s="389"/>
      <c r="AQ16" s="387"/>
      <c r="AR16" s="127"/>
      <c r="AS16" s="389"/>
      <c r="AT16" s="1421"/>
      <c r="AU16" s="1422"/>
      <c r="AV16" s="1422"/>
      <c r="AW16" s="1422"/>
      <c r="AX16" s="1422"/>
      <c r="AY16" s="1422"/>
      <c r="AZ16" s="1202"/>
    </row>
    <row r="17" spans="1:52" ht="12" customHeight="1">
      <c r="B17" s="400">
        <f>スクールカレンダー!A26</f>
        <v>14</v>
      </c>
      <c r="C17" s="836" t="str">
        <f>スクールカレンダー!B26</f>
        <v>火</v>
      </c>
      <c r="D17" s="1412" t="str">
        <f>スクールカレンダー!C26</f>
        <v>１年給食開始　ALT
視力・聴力検査（2･5･6年）</v>
      </c>
      <c r="E17" s="1413"/>
      <c r="F17" s="1413"/>
      <c r="G17" s="1413"/>
      <c r="H17" s="1413"/>
      <c r="I17" s="1413"/>
      <c r="J17" s="1413"/>
      <c r="K17" s="1413"/>
      <c r="L17" s="1413"/>
      <c r="M17" s="1413"/>
      <c r="N17" s="1413"/>
      <c r="O17" s="1413"/>
      <c r="P17" s="1414"/>
      <c r="Q17" s="385" t="s">
        <v>414</v>
      </c>
      <c r="R17" s="387" t="s">
        <v>412</v>
      </c>
      <c r="S17" s="127" t="s">
        <v>412</v>
      </c>
      <c r="T17" s="127" t="s">
        <v>412</v>
      </c>
      <c r="U17" s="127" t="s">
        <v>412</v>
      </c>
      <c r="V17" s="127" t="s">
        <v>412</v>
      </c>
      <c r="W17" s="389" t="s">
        <v>412</v>
      </c>
      <c r="X17" s="387">
        <v>4</v>
      </c>
      <c r="Y17" s="127">
        <v>6</v>
      </c>
      <c r="Z17" s="127">
        <v>6</v>
      </c>
      <c r="AA17" s="127">
        <v>5.5</v>
      </c>
      <c r="AB17" s="127">
        <v>5.5</v>
      </c>
      <c r="AC17" s="127">
        <v>5.5</v>
      </c>
      <c r="AD17" s="387"/>
      <c r="AE17" s="127"/>
      <c r="AF17" s="127"/>
      <c r="AG17" s="514">
        <v>0.5</v>
      </c>
      <c r="AH17" s="514">
        <v>0.5</v>
      </c>
      <c r="AI17" s="515">
        <v>0.5</v>
      </c>
      <c r="AJ17" s="387"/>
      <c r="AK17" s="127"/>
      <c r="AL17" s="127"/>
      <c r="AM17" s="127"/>
      <c r="AN17" s="127"/>
      <c r="AO17" s="127"/>
      <c r="AP17" s="389"/>
      <c r="AQ17" s="387"/>
      <c r="AR17" s="127"/>
      <c r="AS17" s="389"/>
      <c r="AT17" s="1423" t="s">
        <v>630</v>
      </c>
      <c r="AU17" s="1424"/>
      <c r="AV17" s="1424"/>
      <c r="AW17" s="1424"/>
      <c r="AX17" s="1424"/>
      <c r="AY17" s="1425"/>
      <c r="AZ17" s="6"/>
    </row>
    <row r="18" spans="1:52" ht="12" customHeight="1">
      <c r="A18" s="708"/>
      <c r="B18" s="400">
        <f>スクールカレンダー!A27</f>
        <v>15</v>
      </c>
      <c r="C18" s="677" t="str">
        <f>スクールカレンダー!B27</f>
        <v>水</v>
      </c>
      <c r="D18" s="1409" t="str">
        <f>スクールカレンダー!C27</f>
        <v>研修①〈特別日課〉
町経理・給食会議</v>
      </c>
      <c r="E18" s="1410"/>
      <c r="F18" s="1410"/>
      <c r="G18" s="1410"/>
      <c r="H18" s="1410"/>
      <c r="I18" s="1410"/>
      <c r="J18" s="1410"/>
      <c r="K18" s="1410"/>
      <c r="L18" s="1410"/>
      <c r="M18" s="1410"/>
      <c r="N18" s="1410"/>
      <c r="O18" s="1410"/>
      <c r="P18" s="1411"/>
      <c r="Q18" s="512" t="s">
        <v>23</v>
      </c>
      <c r="R18" s="513" t="s">
        <v>62</v>
      </c>
      <c r="S18" s="514" t="s">
        <v>62</v>
      </c>
      <c r="T18" s="514" t="s">
        <v>62</v>
      </c>
      <c r="U18" s="514" t="s">
        <v>62</v>
      </c>
      <c r="V18" s="514" t="s">
        <v>412</v>
      </c>
      <c r="W18" s="515" t="s">
        <v>351</v>
      </c>
      <c r="X18" s="513">
        <v>4</v>
      </c>
      <c r="Y18" s="514">
        <v>6</v>
      </c>
      <c r="Z18" s="514">
        <v>6</v>
      </c>
      <c r="AA18" s="514">
        <v>6</v>
      </c>
      <c r="AB18" s="514">
        <v>6</v>
      </c>
      <c r="AC18" s="514">
        <v>6</v>
      </c>
      <c r="AD18" s="387"/>
      <c r="AE18" s="127"/>
      <c r="AF18" s="656"/>
      <c r="AG18" s="514"/>
      <c r="AH18" s="514"/>
      <c r="AI18" s="515"/>
      <c r="AJ18" s="513"/>
      <c r="AK18" s="514"/>
      <c r="AL18" s="514"/>
      <c r="AM18" s="514"/>
      <c r="AN18" s="514"/>
      <c r="AO18" s="514"/>
      <c r="AP18" s="515"/>
      <c r="AQ18" s="513"/>
      <c r="AR18" s="514"/>
      <c r="AS18" s="515"/>
      <c r="AT18" s="1403"/>
      <c r="AU18" s="1404"/>
      <c r="AV18" s="1404"/>
      <c r="AW18" s="1404"/>
      <c r="AX18" s="1404"/>
      <c r="AY18" s="1405"/>
      <c r="AZ18" s="6"/>
    </row>
    <row r="19" spans="1:52" ht="12" customHeight="1">
      <c r="A19" s="707"/>
      <c r="B19" s="400">
        <f>スクールカレンダー!A28</f>
        <v>16</v>
      </c>
      <c r="C19" s="677" t="str">
        <f>スクールカレンダー!B28</f>
        <v>木</v>
      </c>
      <c r="D19" s="1409" t="str">
        <f>スクールカレンダー!C28</f>
        <v>全国学力・学習状況調査（延期）
本部町推進会議</v>
      </c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1"/>
      <c r="Q19" s="512" t="s">
        <v>23</v>
      </c>
      <c r="R19" s="513" t="s">
        <v>62</v>
      </c>
      <c r="S19" s="514" t="s">
        <v>62</v>
      </c>
      <c r="T19" s="514" t="s">
        <v>62</v>
      </c>
      <c r="U19" s="514" t="s">
        <v>62</v>
      </c>
      <c r="V19" s="514" t="s">
        <v>62</v>
      </c>
      <c r="W19" s="520" t="s">
        <v>412</v>
      </c>
      <c r="X19" s="513">
        <v>4</v>
      </c>
      <c r="Y19" s="514">
        <v>6</v>
      </c>
      <c r="Z19" s="514">
        <v>6</v>
      </c>
      <c r="AA19" s="514">
        <v>6</v>
      </c>
      <c r="AB19" s="514">
        <v>6</v>
      </c>
      <c r="AC19" s="514">
        <v>6</v>
      </c>
      <c r="AD19" s="387"/>
      <c r="AE19" s="127"/>
      <c r="AF19" s="656"/>
      <c r="AG19" s="127"/>
      <c r="AH19" s="127"/>
      <c r="AI19" s="127"/>
      <c r="AJ19" s="513"/>
      <c r="AK19" s="514"/>
      <c r="AL19" s="514"/>
      <c r="AM19" s="514"/>
      <c r="AN19" s="514"/>
      <c r="AO19" s="514"/>
      <c r="AP19" s="515"/>
      <c r="AQ19" s="513"/>
      <c r="AR19" s="514"/>
      <c r="AS19" s="515"/>
      <c r="AT19" s="1403"/>
      <c r="AU19" s="1404"/>
      <c r="AV19" s="1404"/>
      <c r="AW19" s="1404"/>
      <c r="AX19" s="1404"/>
      <c r="AY19" s="1405"/>
      <c r="AZ19" s="6"/>
    </row>
    <row r="20" spans="1:52" ht="12" customHeight="1">
      <c r="A20" s="707"/>
      <c r="B20" s="400">
        <f>スクールカレンダー!A29</f>
        <v>17</v>
      </c>
      <c r="C20" s="677" t="str">
        <f>スクールカレンダー!B29</f>
        <v>金</v>
      </c>
      <c r="D20" s="1409" t="str">
        <f>スクールカレンダー!C29</f>
        <v>ALT
視力検査予備日</v>
      </c>
      <c r="E20" s="1410"/>
      <c r="F20" s="1410"/>
      <c r="G20" s="1410"/>
      <c r="H20" s="1410"/>
      <c r="I20" s="1410"/>
      <c r="J20" s="1410"/>
      <c r="K20" s="1410"/>
      <c r="L20" s="1410"/>
      <c r="M20" s="1410"/>
      <c r="N20" s="1410"/>
      <c r="O20" s="1410"/>
      <c r="P20" s="1411"/>
      <c r="Q20" s="512" t="s">
        <v>23</v>
      </c>
      <c r="R20" s="513" t="s">
        <v>62</v>
      </c>
      <c r="S20" s="514" t="s">
        <v>62</v>
      </c>
      <c r="T20" s="514" t="s">
        <v>62</v>
      </c>
      <c r="U20" s="514" t="s">
        <v>62</v>
      </c>
      <c r="V20" s="514" t="s">
        <v>62</v>
      </c>
      <c r="W20" s="515" t="s">
        <v>411</v>
      </c>
      <c r="X20" s="513">
        <v>4</v>
      </c>
      <c r="Y20" s="514">
        <v>6</v>
      </c>
      <c r="Z20" s="514">
        <v>6</v>
      </c>
      <c r="AA20" s="514">
        <v>6</v>
      </c>
      <c r="AB20" s="514">
        <v>6</v>
      </c>
      <c r="AC20" s="514">
        <v>6</v>
      </c>
      <c r="AD20" s="513"/>
      <c r="AE20" s="514"/>
      <c r="AF20" s="514"/>
      <c r="AG20" s="922"/>
      <c r="AH20" s="922"/>
      <c r="AJ20" s="513"/>
      <c r="AK20" s="514"/>
      <c r="AL20" s="514"/>
      <c r="AM20" s="514"/>
      <c r="AN20" s="514"/>
      <c r="AO20" s="514"/>
      <c r="AP20" s="515"/>
      <c r="AQ20" s="513"/>
      <c r="AR20" s="514"/>
      <c r="AS20" s="515"/>
      <c r="AT20" s="1400"/>
      <c r="AU20" s="1401"/>
      <c r="AV20" s="1401"/>
      <c r="AW20" s="1401"/>
      <c r="AX20" s="1401"/>
      <c r="AY20" s="1402"/>
      <c r="AZ20" s="6"/>
    </row>
    <row r="21" spans="1:52" ht="12" customHeight="1">
      <c r="A21" s="707"/>
      <c r="B21" s="1116">
        <f>スクールカレンダー!A30</f>
        <v>18</v>
      </c>
      <c r="C21" s="1117" t="str">
        <f>スクールカレンダー!B30</f>
        <v>土</v>
      </c>
      <c r="D21" s="1426" t="str">
        <f>スクールカレンダー!C30</f>
        <v>土曜授業　</v>
      </c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8"/>
      <c r="Q21" s="1093"/>
      <c r="R21" s="997" t="s">
        <v>564</v>
      </c>
      <c r="S21" s="998" t="s">
        <v>564</v>
      </c>
      <c r="T21" s="998" t="s">
        <v>351</v>
      </c>
      <c r="U21" s="1094"/>
      <c r="V21" s="1094"/>
      <c r="W21" s="1095"/>
      <c r="X21" s="997">
        <v>3</v>
      </c>
      <c r="Y21" s="998">
        <v>3</v>
      </c>
      <c r="Z21" s="998">
        <v>3</v>
      </c>
      <c r="AA21" s="998">
        <v>3</v>
      </c>
      <c r="AB21" s="998">
        <v>3</v>
      </c>
      <c r="AC21" s="999">
        <v>3</v>
      </c>
      <c r="AD21" s="997"/>
      <c r="AE21" s="998"/>
      <c r="AF21" s="998"/>
      <c r="AG21" s="998"/>
      <c r="AH21" s="998"/>
      <c r="AI21" s="999"/>
      <c r="AJ21" s="997"/>
      <c r="AK21" s="998"/>
      <c r="AL21" s="998"/>
      <c r="AM21" s="998"/>
      <c r="AN21" s="998"/>
      <c r="AO21" s="998"/>
      <c r="AP21" s="999"/>
      <c r="AQ21" s="997"/>
      <c r="AR21" s="998"/>
      <c r="AS21" s="999"/>
      <c r="AT21" s="1454"/>
      <c r="AU21" s="1455"/>
      <c r="AV21" s="1455"/>
      <c r="AW21" s="1455"/>
      <c r="AX21" s="1455"/>
      <c r="AY21" s="1456"/>
      <c r="AZ21" s="6"/>
    </row>
    <row r="22" spans="1:52" ht="12" customHeight="1">
      <c r="A22" s="707"/>
      <c r="B22" s="849">
        <f>スクールカレンダー!A31</f>
        <v>19</v>
      </c>
      <c r="C22" s="850" t="str">
        <f>スクールカレンダー!B31</f>
        <v>日</v>
      </c>
      <c r="D22" s="1394" t="str">
        <f>スクールカレンダー!C31</f>
        <v>（南富高ＰＴＡ総会）</v>
      </c>
      <c r="E22" s="1395"/>
      <c r="F22" s="1395"/>
      <c r="G22" s="1395"/>
      <c r="H22" s="1395"/>
      <c r="I22" s="1395"/>
      <c r="J22" s="1395"/>
      <c r="K22" s="1395"/>
      <c r="L22" s="1395"/>
      <c r="M22" s="1395"/>
      <c r="N22" s="1395"/>
      <c r="O22" s="1395"/>
      <c r="P22" s="1396"/>
      <c r="Q22" s="851"/>
      <c r="R22" s="852"/>
      <c r="S22" s="853"/>
      <c r="T22" s="853"/>
      <c r="U22" s="853"/>
      <c r="V22" s="853"/>
      <c r="W22" s="913"/>
      <c r="X22" s="861"/>
      <c r="Y22" s="853"/>
      <c r="Z22" s="853"/>
      <c r="AA22" s="853"/>
      <c r="AB22" s="853"/>
      <c r="AC22" s="854"/>
      <c r="AD22" s="852"/>
      <c r="AE22" s="853"/>
      <c r="AF22" s="853"/>
      <c r="AG22" s="853"/>
      <c r="AH22" s="853"/>
      <c r="AI22" s="854"/>
      <c r="AJ22" s="852"/>
      <c r="AK22" s="853"/>
      <c r="AL22" s="853"/>
      <c r="AM22" s="853"/>
      <c r="AN22" s="853"/>
      <c r="AO22" s="853"/>
      <c r="AP22" s="854"/>
      <c r="AQ22" s="852"/>
      <c r="AR22" s="853"/>
      <c r="AS22" s="854"/>
      <c r="AT22" s="1397"/>
      <c r="AU22" s="1398"/>
      <c r="AV22" s="1398"/>
      <c r="AW22" s="1398"/>
      <c r="AX22" s="1398"/>
      <c r="AY22" s="1399"/>
      <c r="AZ22" s="6"/>
    </row>
    <row r="23" spans="1:52" ht="12" customHeight="1">
      <c r="A23" s="707"/>
      <c r="B23" s="400">
        <f>スクールカレンダー!A32</f>
        <v>20</v>
      </c>
      <c r="C23" s="836" t="str">
        <f>スクールカレンダー!B32</f>
        <v>月</v>
      </c>
      <c r="D23" s="1409" t="str">
        <f>スクールカレンダー!C32</f>
        <v>委員会①
尿検査１次　配付</v>
      </c>
      <c r="E23" s="1410"/>
      <c r="F23" s="1410"/>
      <c r="G23" s="1410"/>
      <c r="H23" s="1410"/>
      <c r="I23" s="1410"/>
      <c r="J23" s="1410"/>
      <c r="K23" s="1410"/>
      <c r="L23" s="1410"/>
      <c r="M23" s="1410"/>
      <c r="N23" s="1410"/>
      <c r="O23" s="1410"/>
      <c r="P23" s="1411"/>
      <c r="Q23" s="385" t="s">
        <v>414</v>
      </c>
      <c r="R23" s="387" t="s">
        <v>412</v>
      </c>
      <c r="S23" s="127" t="s">
        <v>412</v>
      </c>
      <c r="T23" s="127" t="s">
        <v>412</v>
      </c>
      <c r="U23" s="127" t="s">
        <v>412</v>
      </c>
      <c r="V23" s="127" t="s">
        <v>412</v>
      </c>
      <c r="W23" s="389" t="s">
        <v>413</v>
      </c>
      <c r="X23" s="387">
        <v>4</v>
      </c>
      <c r="Y23" s="127">
        <v>6</v>
      </c>
      <c r="Z23" s="127">
        <v>6</v>
      </c>
      <c r="AA23" s="127">
        <v>5</v>
      </c>
      <c r="AB23" s="127">
        <v>5</v>
      </c>
      <c r="AC23" s="389">
        <v>5</v>
      </c>
      <c r="AD23" s="387"/>
      <c r="AE23" s="127"/>
      <c r="AF23" s="127"/>
      <c r="AG23" s="127"/>
      <c r="AH23" s="127"/>
      <c r="AI23" s="389"/>
      <c r="AJ23" s="387"/>
      <c r="AK23" s="127"/>
      <c r="AL23" s="127"/>
      <c r="AM23" s="127"/>
      <c r="AN23" s="127">
        <v>1</v>
      </c>
      <c r="AO23" s="127">
        <v>1</v>
      </c>
      <c r="AP23" s="389">
        <v>1</v>
      </c>
      <c r="AQ23" s="387"/>
      <c r="AR23" s="127"/>
      <c r="AS23" s="389"/>
      <c r="AT23" s="1418"/>
      <c r="AU23" s="1419"/>
      <c r="AV23" s="1419"/>
      <c r="AW23" s="1419"/>
      <c r="AX23" s="1419"/>
      <c r="AY23" s="1420"/>
      <c r="AZ23" s="6"/>
    </row>
    <row r="24" spans="1:52" ht="12" customHeight="1">
      <c r="B24" s="400">
        <f>スクールカレンダー!A33</f>
        <v>21</v>
      </c>
      <c r="C24" s="677" t="str">
        <f>スクールカレンダー!B33</f>
        <v>火</v>
      </c>
      <c r="D24" s="1409" t="str">
        <f>スクールカレンダー!C33</f>
        <v xml:space="preserve">
家庭訪問①〈特別日課〉　ALT　尿検査回収
</v>
      </c>
      <c r="E24" s="1410"/>
      <c r="F24" s="1410"/>
      <c r="G24" s="1410"/>
      <c r="H24" s="1410"/>
      <c r="I24" s="1410"/>
      <c r="J24" s="1410"/>
      <c r="K24" s="1410"/>
      <c r="L24" s="1410"/>
      <c r="M24" s="1410"/>
      <c r="N24" s="1410"/>
      <c r="O24" s="1410"/>
      <c r="P24" s="1411"/>
      <c r="Q24" s="385" t="s">
        <v>23</v>
      </c>
      <c r="R24" s="387" t="s">
        <v>62</v>
      </c>
      <c r="S24" s="127" t="s">
        <v>62</v>
      </c>
      <c r="T24" s="127" t="s">
        <v>62</v>
      </c>
      <c r="U24" s="656" t="s">
        <v>62</v>
      </c>
      <c r="V24" s="656" t="s">
        <v>62</v>
      </c>
      <c r="W24" s="515" t="s">
        <v>824</v>
      </c>
      <c r="X24" s="657">
        <v>4</v>
      </c>
      <c r="Y24" s="657">
        <v>6</v>
      </c>
      <c r="Z24" s="657">
        <v>6</v>
      </c>
      <c r="AA24" s="657">
        <v>6</v>
      </c>
      <c r="AB24" s="657">
        <v>6</v>
      </c>
      <c r="AC24" s="657">
        <v>6</v>
      </c>
      <c r="AD24" s="387"/>
      <c r="AE24" s="127"/>
      <c r="AF24" s="656"/>
      <c r="AG24" s="127"/>
      <c r="AH24" s="127"/>
      <c r="AI24" s="127"/>
      <c r="AJ24" s="513"/>
      <c r="AK24" s="514"/>
      <c r="AL24" s="514"/>
      <c r="AM24" s="514"/>
      <c r="AN24" s="514"/>
      <c r="AO24" s="514"/>
      <c r="AP24" s="515"/>
      <c r="AQ24" s="513"/>
      <c r="AR24" s="514"/>
      <c r="AS24" s="515"/>
      <c r="AT24" s="1400"/>
      <c r="AU24" s="1401"/>
      <c r="AV24" s="1401"/>
      <c r="AW24" s="1401"/>
      <c r="AX24" s="1401"/>
      <c r="AY24" s="1402"/>
      <c r="AZ24" s="6"/>
    </row>
    <row r="25" spans="1:52" ht="12" customHeight="1">
      <c r="B25" s="400">
        <f>スクールカレンダー!A34</f>
        <v>22</v>
      </c>
      <c r="C25" s="677" t="str">
        <f>スクールカレンダー!B34</f>
        <v>水</v>
      </c>
      <c r="D25" s="1409" t="str">
        <f>スクールカレンダー!C34</f>
        <v>家庭訪問②〈特別日課5時間〉
交通安全青空教室</v>
      </c>
      <c r="E25" s="1410"/>
      <c r="F25" s="1410"/>
      <c r="G25" s="1410"/>
      <c r="H25" s="1410"/>
      <c r="I25" s="1410"/>
      <c r="J25" s="1410"/>
      <c r="K25" s="1410"/>
      <c r="L25" s="1410"/>
      <c r="M25" s="1410"/>
      <c r="N25" s="1410"/>
      <c r="O25" s="1410"/>
      <c r="P25" s="1411"/>
      <c r="Q25" s="385" t="s">
        <v>23</v>
      </c>
      <c r="R25" s="387" t="s">
        <v>62</v>
      </c>
      <c r="S25" s="127" t="s">
        <v>818</v>
      </c>
      <c r="T25" s="127" t="s">
        <v>563</v>
      </c>
      <c r="U25" s="127" t="s">
        <v>62</v>
      </c>
      <c r="V25" s="514" t="s">
        <v>351</v>
      </c>
      <c r="W25" s="517"/>
      <c r="X25" s="513">
        <v>3</v>
      </c>
      <c r="Y25" s="514">
        <v>4</v>
      </c>
      <c r="Z25" s="514">
        <v>4</v>
      </c>
      <c r="AA25" s="514">
        <v>4</v>
      </c>
      <c r="AB25" s="514">
        <v>4</v>
      </c>
      <c r="AC25" s="515">
        <v>4</v>
      </c>
      <c r="AD25" s="513">
        <v>1</v>
      </c>
      <c r="AE25" s="514">
        <v>1</v>
      </c>
      <c r="AF25" s="514">
        <v>1</v>
      </c>
      <c r="AG25" s="514">
        <v>1</v>
      </c>
      <c r="AH25" s="514">
        <v>1</v>
      </c>
      <c r="AI25" s="515">
        <v>1</v>
      </c>
      <c r="AJ25" s="513"/>
      <c r="AK25" s="514"/>
      <c r="AL25" s="514"/>
      <c r="AM25" s="514"/>
      <c r="AN25" s="514"/>
      <c r="AO25" s="514"/>
      <c r="AP25" s="515"/>
      <c r="AQ25" s="513"/>
      <c r="AR25" s="514"/>
      <c r="AS25" s="515"/>
      <c r="AT25" s="1400" t="s">
        <v>817</v>
      </c>
      <c r="AU25" s="1401"/>
      <c r="AV25" s="1401"/>
      <c r="AW25" s="1401"/>
      <c r="AX25" s="1401"/>
      <c r="AY25" s="1402"/>
      <c r="AZ25" s="6"/>
    </row>
    <row r="26" spans="1:52" ht="12" customHeight="1">
      <c r="B26" s="400">
        <f>スクールカレンダー!A35</f>
        <v>23</v>
      </c>
      <c r="C26" s="677" t="str">
        <f>スクールカレンダー!B35</f>
        <v>木</v>
      </c>
      <c r="D26" s="1409" t="str">
        <f>スクールカレンダー!C35</f>
        <v>家庭訪問③〈特別日課〉
町P連総会</v>
      </c>
      <c r="E26" s="1410"/>
      <c r="F26" s="1410"/>
      <c r="G26" s="1410"/>
      <c r="H26" s="1410"/>
      <c r="I26" s="1410"/>
      <c r="J26" s="1410"/>
      <c r="K26" s="1410"/>
      <c r="L26" s="1410"/>
      <c r="M26" s="1410"/>
      <c r="N26" s="1410"/>
      <c r="O26" s="1410"/>
      <c r="P26" s="1411"/>
      <c r="Q26" s="512" t="s">
        <v>23</v>
      </c>
      <c r="R26" s="513" t="s">
        <v>62</v>
      </c>
      <c r="S26" s="514" t="s">
        <v>62</v>
      </c>
      <c r="T26" s="514" t="s">
        <v>62</v>
      </c>
      <c r="U26" s="514" t="s">
        <v>62</v>
      </c>
      <c r="V26" s="514" t="s">
        <v>62</v>
      </c>
      <c r="W26" s="515" t="s">
        <v>351</v>
      </c>
      <c r="X26" s="513">
        <v>3.5</v>
      </c>
      <c r="Y26" s="514">
        <v>5.5</v>
      </c>
      <c r="Z26" s="514">
        <v>5.5</v>
      </c>
      <c r="AA26" s="514">
        <v>5.5</v>
      </c>
      <c r="AB26" s="514">
        <v>5.5</v>
      </c>
      <c r="AC26" s="514">
        <v>5.5</v>
      </c>
      <c r="AD26" s="387">
        <v>0.5</v>
      </c>
      <c r="AE26" s="127">
        <v>0.5</v>
      </c>
      <c r="AF26" s="656">
        <v>0.5</v>
      </c>
      <c r="AG26" s="127">
        <v>0.5</v>
      </c>
      <c r="AH26" s="127">
        <v>0.5</v>
      </c>
      <c r="AI26" s="127">
        <v>0.5</v>
      </c>
      <c r="AJ26" s="513"/>
      <c r="AK26" s="514"/>
      <c r="AL26" s="514"/>
      <c r="AM26" s="514"/>
      <c r="AN26" s="514"/>
      <c r="AO26" s="514"/>
      <c r="AP26" s="515"/>
      <c r="AQ26" s="513"/>
      <c r="AR26" s="514"/>
      <c r="AS26" s="515"/>
      <c r="AT26" s="1400" t="s">
        <v>299</v>
      </c>
      <c r="AU26" s="1401"/>
      <c r="AV26" s="1401"/>
      <c r="AW26" s="1401"/>
      <c r="AX26" s="1401"/>
      <c r="AY26" s="1402"/>
      <c r="AZ26" s="6"/>
    </row>
    <row r="27" spans="1:52" ht="12" customHeight="1">
      <c r="B27" s="400">
        <f>スクールカレンダー!A36</f>
        <v>24</v>
      </c>
      <c r="C27" s="836" t="str">
        <f>スクールカレンダー!B36</f>
        <v>金</v>
      </c>
      <c r="D27" s="1409" t="str">
        <f>スクールカレンダー!C36</f>
        <v>家庭訪問④〈特別日課5時間〉
上教研本部三役会議</v>
      </c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1"/>
      <c r="Q27" s="512" t="s">
        <v>23</v>
      </c>
      <c r="R27" s="513" t="s">
        <v>62</v>
      </c>
      <c r="S27" s="514" t="s">
        <v>351</v>
      </c>
      <c r="T27" s="514" t="s">
        <v>62</v>
      </c>
      <c r="U27" s="514" t="s">
        <v>62</v>
      </c>
      <c r="V27" s="514" t="s">
        <v>351</v>
      </c>
      <c r="W27" s="517"/>
      <c r="X27" s="513">
        <v>4</v>
      </c>
      <c r="Y27" s="514">
        <v>5</v>
      </c>
      <c r="Z27" s="514">
        <v>5</v>
      </c>
      <c r="AA27" s="514">
        <v>5</v>
      </c>
      <c r="AB27" s="514">
        <v>5</v>
      </c>
      <c r="AC27" s="515">
        <v>5</v>
      </c>
      <c r="AD27" s="513"/>
      <c r="AE27" s="514"/>
      <c r="AF27" s="514"/>
      <c r="AG27" s="514"/>
      <c r="AH27" s="514"/>
      <c r="AI27" s="515"/>
      <c r="AJ27" s="513"/>
      <c r="AK27" s="514"/>
      <c r="AL27" s="514"/>
      <c r="AM27" s="514"/>
      <c r="AN27" s="514"/>
      <c r="AO27" s="514"/>
      <c r="AP27" s="515"/>
      <c r="AQ27" s="513"/>
      <c r="AR27" s="514"/>
      <c r="AS27" s="515"/>
      <c r="AT27" s="1400"/>
      <c r="AU27" s="1401"/>
      <c r="AV27" s="1401"/>
      <c r="AW27" s="1401"/>
      <c r="AX27" s="1401"/>
      <c r="AY27" s="1402"/>
      <c r="AZ27" s="6"/>
    </row>
    <row r="28" spans="1:52" ht="12" customHeight="1">
      <c r="B28" s="849">
        <f>スクールカレンダー!A37</f>
        <v>25</v>
      </c>
      <c r="C28" s="850" t="str">
        <f>スクールカレンダー!B37</f>
        <v>土</v>
      </c>
      <c r="D28" s="1394">
        <f>スクールカレンダー!C37</f>
        <v>0</v>
      </c>
      <c r="E28" s="1395"/>
      <c r="F28" s="1395"/>
      <c r="G28" s="1395"/>
      <c r="H28" s="1395"/>
      <c r="I28" s="1395"/>
      <c r="J28" s="1395"/>
      <c r="K28" s="1395"/>
      <c r="L28" s="1395"/>
      <c r="M28" s="1395"/>
      <c r="N28" s="1395"/>
      <c r="O28" s="1395"/>
      <c r="P28" s="1396"/>
      <c r="Q28" s="851"/>
      <c r="R28" s="852"/>
      <c r="S28" s="853"/>
      <c r="T28" s="853"/>
      <c r="U28" s="853"/>
      <c r="V28" s="853"/>
      <c r="W28" s="854"/>
      <c r="X28" s="862"/>
      <c r="Y28" s="863"/>
      <c r="Z28" s="863"/>
      <c r="AA28" s="863"/>
      <c r="AB28" s="863"/>
      <c r="AC28" s="864"/>
      <c r="AD28" s="852"/>
      <c r="AE28" s="853"/>
      <c r="AF28" s="853"/>
      <c r="AG28" s="853"/>
      <c r="AH28" s="853"/>
      <c r="AI28" s="854"/>
      <c r="AJ28" s="852"/>
      <c r="AK28" s="853"/>
      <c r="AL28" s="853"/>
      <c r="AM28" s="853"/>
      <c r="AN28" s="853"/>
      <c r="AO28" s="853"/>
      <c r="AP28" s="854"/>
      <c r="AQ28" s="852"/>
      <c r="AR28" s="853"/>
      <c r="AS28" s="854"/>
      <c r="AT28" s="1406"/>
      <c r="AU28" s="1407"/>
      <c r="AV28" s="1407"/>
      <c r="AW28" s="1407"/>
      <c r="AX28" s="1407"/>
      <c r="AY28" s="1408"/>
      <c r="AZ28" s="6"/>
    </row>
    <row r="29" spans="1:52" ht="12" customHeight="1">
      <c r="B29" s="849">
        <f>スクールカレンダー!A38</f>
        <v>26</v>
      </c>
      <c r="C29" s="850" t="str">
        <f>スクールカレンダー!B38</f>
        <v>日</v>
      </c>
      <c r="D29" s="1394">
        <f>スクールカレンダー!C38</f>
        <v>0</v>
      </c>
      <c r="E29" s="1395"/>
      <c r="F29" s="1395"/>
      <c r="G29" s="1395"/>
      <c r="H29" s="1395"/>
      <c r="I29" s="1395"/>
      <c r="J29" s="1395"/>
      <c r="K29" s="1395"/>
      <c r="L29" s="1395"/>
      <c r="M29" s="1395"/>
      <c r="N29" s="1395"/>
      <c r="O29" s="1395"/>
      <c r="P29" s="1396"/>
      <c r="Q29" s="851"/>
      <c r="R29" s="852"/>
      <c r="S29" s="853"/>
      <c r="T29" s="853"/>
      <c r="U29" s="853"/>
      <c r="V29" s="853"/>
      <c r="W29" s="854"/>
      <c r="X29" s="862"/>
      <c r="Y29" s="863"/>
      <c r="Z29" s="863"/>
      <c r="AA29" s="863"/>
      <c r="AB29" s="863"/>
      <c r="AC29" s="864"/>
      <c r="AD29" s="852"/>
      <c r="AE29" s="853"/>
      <c r="AF29" s="853"/>
      <c r="AG29" s="853"/>
      <c r="AH29" s="853"/>
      <c r="AI29" s="854"/>
      <c r="AJ29" s="852"/>
      <c r="AK29" s="853"/>
      <c r="AL29" s="853"/>
      <c r="AM29" s="853"/>
      <c r="AN29" s="853"/>
      <c r="AO29" s="853"/>
      <c r="AP29" s="854"/>
      <c r="AQ29" s="852"/>
      <c r="AR29" s="853"/>
      <c r="AS29" s="854"/>
      <c r="AT29" s="1488"/>
      <c r="AU29" s="1489"/>
      <c r="AV29" s="1489"/>
      <c r="AW29" s="1489"/>
      <c r="AX29" s="1489"/>
      <c r="AY29" s="1490"/>
      <c r="AZ29" s="6"/>
    </row>
    <row r="30" spans="1:52" ht="12" customHeight="1">
      <c r="B30" s="400">
        <f>スクールカレンダー!A39</f>
        <v>27</v>
      </c>
      <c r="C30" s="836" t="str">
        <f>スクールカレンダー!B39</f>
        <v>月</v>
      </c>
      <c r="D30" s="1409" t="str">
        <f>スクールカレンダー!C39</f>
        <v>家庭訪問⑤〈特別日課〉</v>
      </c>
      <c r="E30" s="1410"/>
      <c r="F30" s="1410"/>
      <c r="G30" s="1410"/>
      <c r="H30" s="1410"/>
      <c r="I30" s="1410"/>
      <c r="J30" s="1410"/>
      <c r="K30" s="1410"/>
      <c r="L30" s="1410"/>
      <c r="M30" s="1410"/>
      <c r="N30" s="1410"/>
      <c r="O30" s="1410"/>
      <c r="P30" s="1411"/>
      <c r="Q30" s="385" t="s">
        <v>414</v>
      </c>
      <c r="R30" s="387" t="s">
        <v>415</v>
      </c>
      <c r="S30" s="127" t="s">
        <v>412</v>
      </c>
      <c r="T30" s="127" t="s">
        <v>412</v>
      </c>
      <c r="U30" s="127" t="s">
        <v>412</v>
      </c>
      <c r="V30" s="127" t="s">
        <v>412</v>
      </c>
      <c r="W30" s="389" t="s">
        <v>351</v>
      </c>
      <c r="X30" s="387">
        <v>4</v>
      </c>
      <c r="Y30" s="127">
        <v>6</v>
      </c>
      <c r="Z30" s="127">
        <v>6</v>
      </c>
      <c r="AA30" s="127">
        <v>6</v>
      </c>
      <c r="AB30" s="127">
        <v>6</v>
      </c>
      <c r="AC30" s="389">
        <v>6</v>
      </c>
      <c r="AD30" s="387"/>
      <c r="AE30" s="127"/>
      <c r="AF30" s="127"/>
      <c r="AG30" s="127"/>
      <c r="AH30" s="127"/>
      <c r="AI30" s="389"/>
      <c r="AJ30" s="387"/>
      <c r="AK30" s="127"/>
      <c r="AL30" s="127"/>
      <c r="AM30" s="127"/>
      <c r="AN30" s="127"/>
      <c r="AO30" s="127"/>
      <c r="AP30" s="389"/>
      <c r="AQ30" s="387"/>
      <c r="AR30" s="127"/>
      <c r="AS30" s="389"/>
      <c r="AT30" s="1491"/>
      <c r="AU30" s="1492"/>
      <c r="AV30" s="1492"/>
      <c r="AW30" s="1492"/>
      <c r="AX30" s="1492"/>
      <c r="AY30" s="1493"/>
      <c r="AZ30" s="6"/>
    </row>
    <row r="31" spans="1:52" ht="12" customHeight="1">
      <c r="B31" s="400">
        <f>スクールカレンダー!A40</f>
        <v>28</v>
      </c>
      <c r="C31" s="836" t="str">
        <f>スクールカレンダー!B40</f>
        <v>火</v>
      </c>
      <c r="D31" s="1409" t="str">
        <f>スクールカレンダー!C40</f>
        <v>ALT</v>
      </c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10"/>
      <c r="P31" s="1411"/>
      <c r="Q31" s="512" t="s">
        <v>23</v>
      </c>
      <c r="R31" s="513" t="s">
        <v>62</v>
      </c>
      <c r="S31" s="514" t="s">
        <v>62</v>
      </c>
      <c r="T31" s="514" t="s">
        <v>62</v>
      </c>
      <c r="U31" s="514" t="s">
        <v>62</v>
      </c>
      <c r="V31" s="514" t="s">
        <v>62</v>
      </c>
      <c r="W31" s="514" t="s">
        <v>62</v>
      </c>
      <c r="X31" s="387">
        <v>4</v>
      </c>
      <c r="Y31" s="127">
        <v>5</v>
      </c>
      <c r="Z31" s="127">
        <v>5</v>
      </c>
      <c r="AA31" s="127">
        <v>6</v>
      </c>
      <c r="AB31" s="127">
        <v>6</v>
      </c>
      <c r="AC31" s="389">
        <v>6</v>
      </c>
      <c r="AD31" s="387"/>
      <c r="AE31" s="127"/>
      <c r="AF31" s="127"/>
      <c r="AG31" s="127"/>
      <c r="AH31" s="127"/>
      <c r="AI31" s="389"/>
      <c r="AJ31" s="513"/>
      <c r="AK31" s="514"/>
      <c r="AL31" s="514"/>
      <c r="AM31" s="514"/>
      <c r="AN31" s="514"/>
      <c r="AO31" s="514"/>
      <c r="AP31" s="515"/>
      <c r="AQ31" s="387"/>
      <c r="AR31" s="127"/>
      <c r="AS31" s="389"/>
      <c r="AT31" s="1418"/>
      <c r="AU31" s="1419"/>
      <c r="AV31" s="1419"/>
      <c r="AW31" s="1419"/>
      <c r="AX31" s="1419"/>
      <c r="AY31" s="1420"/>
      <c r="AZ31" s="6"/>
    </row>
    <row r="32" spans="1:52" ht="12" customHeight="1">
      <c r="B32" s="849">
        <f>スクールカレンダー!A41</f>
        <v>29</v>
      </c>
      <c r="C32" s="850" t="str">
        <f>スクールカレンダー!B41</f>
        <v>水</v>
      </c>
      <c r="D32" s="1394" t="str">
        <f>スクールカレンダー!C41</f>
        <v>昭和の日</v>
      </c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6"/>
      <c r="Q32" s="851"/>
      <c r="R32" s="852"/>
      <c r="S32" s="853"/>
      <c r="T32" s="853"/>
      <c r="U32" s="853"/>
      <c r="V32" s="853"/>
      <c r="W32" s="854"/>
      <c r="X32" s="862"/>
      <c r="Y32" s="863"/>
      <c r="Z32" s="863"/>
      <c r="AA32" s="863"/>
      <c r="AB32" s="863"/>
      <c r="AC32" s="864"/>
      <c r="AD32" s="852"/>
      <c r="AE32" s="853"/>
      <c r="AF32" s="853"/>
      <c r="AG32" s="853"/>
      <c r="AH32" s="853"/>
      <c r="AI32" s="854"/>
      <c r="AJ32" s="852"/>
      <c r="AK32" s="853"/>
      <c r="AL32" s="853"/>
      <c r="AM32" s="853"/>
      <c r="AN32" s="853"/>
      <c r="AO32" s="853"/>
      <c r="AP32" s="854"/>
      <c r="AQ32" s="852"/>
      <c r="AR32" s="853"/>
      <c r="AS32" s="854"/>
      <c r="AT32" s="1406"/>
      <c r="AU32" s="1407"/>
      <c r="AV32" s="1407"/>
      <c r="AW32" s="1407"/>
      <c r="AX32" s="1407"/>
      <c r="AY32" s="1408"/>
      <c r="AZ32" s="6"/>
    </row>
    <row r="33" spans="2:79" ht="12" customHeight="1" thickBot="1">
      <c r="B33" s="400">
        <f>スクールカレンダー!A42</f>
        <v>30</v>
      </c>
      <c r="C33" s="836" t="str">
        <f>スクールカレンダー!B42</f>
        <v>木</v>
      </c>
      <c r="D33" s="1409" t="str">
        <f>スクールカレンダー!C42</f>
        <v>委員会前②　
初任段階教諭研校長連絡協議会
副読本編集委員会</v>
      </c>
      <c r="E33" s="1410"/>
      <c r="F33" s="1410"/>
      <c r="G33" s="1410"/>
      <c r="H33" s="1410"/>
      <c r="I33" s="1410"/>
      <c r="J33" s="1410"/>
      <c r="K33" s="1410"/>
      <c r="L33" s="1410"/>
      <c r="M33" s="1410"/>
      <c r="N33" s="1410"/>
      <c r="O33" s="1410"/>
      <c r="P33" s="1411"/>
      <c r="Q33" s="522" t="s">
        <v>352</v>
      </c>
      <c r="R33" s="523" t="s">
        <v>353</v>
      </c>
      <c r="S33" s="519" t="s">
        <v>62</v>
      </c>
      <c r="T33" s="519" t="s">
        <v>62</v>
      </c>
      <c r="U33" s="519" t="s">
        <v>62</v>
      </c>
      <c r="V33" s="519" t="s">
        <v>62</v>
      </c>
      <c r="W33" s="537" t="s">
        <v>413</v>
      </c>
      <c r="X33" s="523">
        <v>4</v>
      </c>
      <c r="Y33" s="519">
        <v>5</v>
      </c>
      <c r="Z33" s="519">
        <v>5</v>
      </c>
      <c r="AA33" s="519">
        <v>5</v>
      </c>
      <c r="AB33" s="519">
        <v>5</v>
      </c>
      <c r="AC33" s="524">
        <v>5</v>
      </c>
      <c r="AD33" s="523"/>
      <c r="AE33" s="519"/>
      <c r="AF33" s="519"/>
      <c r="AG33" s="519"/>
      <c r="AH33" s="519"/>
      <c r="AI33" s="524"/>
      <c r="AJ33" s="523"/>
      <c r="AK33" s="519"/>
      <c r="AL33" s="519"/>
      <c r="AM33" s="519"/>
      <c r="AN33" s="519">
        <v>1</v>
      </c>
      <c r="AO33" s="519">
        <v>1</v>
      </c>
      <c r="AP33" s="524">
        <v>1</v>
      </c>
      <c r="AQ33" s="523"/>
      <c r="AR33" s="519"/>
      <c r="AS33" s="524"/>
      <c r="AT33" s="1415"/>
      <c r="AU33" s="1416"/>
      <c r="AV33" s="1416"/>
      <c r="AW33" s="1416"/>
      <c r="AX33" s="1416"/>
      <c r="AY33" s="1417"/>
      <c r="AZ33" s="6"/>
    </row>
    <row r="34" spans="2:79" ht="12" customHeight="1" thickBot="1">
      <c r="B34" s="1447" t="s">
        <v>24</v>
      </c>
      <c r="C34" s="1448"/>
      <c r="D34" s="1435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7"/>
      <c r="Q34" s="391">
        <f>COUNTIF(Q4:Q33,"◎")</f>
        <v>17</v>
      </c>
      <c r="R34" s="1461" t="s">
        <v>34</v>
      </c>
      <c r="S34" s="1462"/>
      <c r="T34" s="1462"/>
      <c r="U34" s="1462"/>
      <c r="V34" s="1462"/>
      <c r="W34" s="1463"/>
      <c r="X34" s="392">
        <f>SUM(X4:X33)</f>
        <v>60.5</v>
      </c>
      <c r="Y34" s="393">
        <f>SUM(Y4:Y33)</f>
        <v>96.5</v>
      </c>
      <c r="Z34" s="393">
        <f t="shared" ref="Z34:AS34" si="0">SUM(Z4:Z33)</f>
        <v>96.5</v>
      </c>
      <c r="AA34" s="393">
        <f t="shared" si="0"/>
        <v>96.5</v>
      </c>
      <c r="AB34" s="393">
        <f t="shared" si="0"/>
        <v>96.5</v>
      </c>
      <c r="AC34" s="394">
        <f t="shared" si="0"/>
        <v>96.5</v>
      </c>
      <c r="AD34" s="392">
        <f t="shared" si="0"/>
        <v>3.5</v>
      </c>
      <c r="AE34" s="393">
        <f t="shared" si="0"/>
        <v>3.5</v>
      </c>
      <c r="AF34" s="393">
        <f t="shared" si="0"/>
        <v>3.5</v>
      </c>
      <c r="AG34" s="393">
        <f t="shared" si="0"/>
        <v>3.5</v>
      </c>
      <c r="AH34" s="393">
        <f t="shared" si="0"/>
        <v>3.5</v>
      </c>
      <c r="AI34" s="394">
        <f t="shared" si="0"/>
        <v>3.5</v>
      </c>
      <c r="AJ34" s="392">
        <f t="shared" si="0"/>
        <v>0</v>
      </c>
      <c r="AK34" s="393">
        <f t="shared" si="0"/>
        <v>0</v>
      </c>
      <c r="AL34" s="393">
        <f t="shared" si="0"/>
        <v>0</v>
      </c>
      <c r="AM34" s="393">
        <f t="shared" si="0"/>
        <v>0</v>
      </c>
      <c r="AN34" s="393">
        <f t="shared" si="0"/>
        <v>2</v>
      </c>
      <c r="AO34" s="393">
        <f t="shared" si="0"/>
        <v>2</v>
      </c>
      <c r="AP34" s="394">
        <f t="shared" si="0"/>
        <v>2</v>
      </c>
      <c r="AQ34" s="392">
        <f t="shared" si="0"/>
        <v>0</v>
      </c>
      <c r="AR34" s="393">
        <f t="shared" si="0"/>
        <v>0</v>
      </c>
      <c r="AS34" s="394">
        <f t="shared" si="0"/>
        <v>0</v>
      </c>
      <c r="AT34" s="1458"/>
      <c r="AU34" s="1459"/>
      <c r="AV34" s="1459"/>
      <c r="AW34" s="1459"/>
      <c r="AX34" s="1459"/>
      <c r="AY34" s="1460"/>
      <c r="AZ34" s="28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</row>
    <row r="35" spans="2:79" ht="12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9"/>
    </row>
    <row r="36" spans="2:79" s="1" customFormat="1" ht="12" customHeight="1">
      <c r="B36" s="1432"/>
      <c r="C36" s="1433"/>
      <c r="D36" s="1433"/>
      <c r="E36" s="1434"/>
      <c r="F36" s="10" t="s">
        <v>8</v>
      </c>
      <c r="G36" s="11" t="s">
        <v>9</v>
      </c>
      <c r="H36" s="11" t="s">
        <v>10</v>
      </c>
      <c r="I36" s="11" t="s">
        <v>11</v>
      </c>
      <c r="J36" s="11" t="s">
        <v>12</v>
      </c>
      <c r="K36" s="12" t="s">
        <v>13</v>
      </c>
      <c r="L36" s="13"/>
      <c r="M36" s="10" t="s">
        <v>8</v>
      </c>
      <c r="N36" s="11" t="s">
        <v>9</v>
      </c>
      <c r="O36" s="11" t="s">
        <v>10</v>
      </c>
      <c r="P36" s="11" t="s">
        <v>11</v>
      </c>
      <c r="Q36" s="11" t="s">
        <v>12</v>
      </c>
      <c r="R36" s="12" t="s">
        <v>13</v>
      </c>
      <c r="S36" s="13"/>
      <c r="T36" s="14" t="s">
        <v>8</v>
      </c>
      <c r="U36" s="11" t="s">
        <v>9</v>
      </c>
      <c r="V36" s="11" t="s">
        <v>10</v>
      </c>
      <c r="W36" s="11" t="s">
        <v>11</v>
      </c>
      <c r="X36" s="11" t="s">
        <v>12</v>
      </c>
      <c r="Y36" s="12" t="s">
        <v>13</v>
      </c>
      <c r="Z36" s="121"/>
      <c r="AA36" s="1453"/>
      <c r="AB36" s="1453"/>
      <c r="AC36" s="1453"/>
      <c r="AD36" s="1452" t="s">
        <v>51</v>
      </c>
      <c r="AE36" s="1452"/>
      <c r="AF36" s="1452"/>
      <c r="AG36" s="1452"/>
      <c r="AH36" s="1452"/>
      <c r="AI36" s="1452"/>
      <c r="AJ36" s="1452"/>
      <c r="AK36" s="1452"/>
      <c r="AL36" s="1452"/>
      <c r="AM36" s="1452" t="s">
        <v>44</v>
      </c>
      <c r="AN36" s="1453"/>
      <c r="AO36" s="1452" t="s">
        <v>45</v>
      </c>
      <c r="AP36" s="1452" t="s">
        <v>156</v>
      </c>
      <c r="AQ36" s="1453"/>
      <c r="AR36" s="1453"/>
      <c r="AS36" s="1453"/>
      <c r="AT36" s="1452" t="s">
        <v>49</v>
      </c>
      <c r="AU36" s="1452" t="s">
        <v>278</v>
      </c>
      <c r="AV36" s="1452" t="s">
        <v>44</v>
      </c>
      <c r="AW36" s="1452" t="s">
        <v>25</v>
      </c>
      <c r="AX36" s="1453"/>
      <c r="AY36" s="1452" t="s">
        <v>50</v>
      </c>
    </row>
    <row r="37" spans="2:79" s="1" customFormat="1" ht="12" customHeight="1">
      <c r="B37" s="1438" t="s">
        <v>52</v>
      </c>
      <c r="C37" s="1439"/>
      <c r="D37" s="1439"/>
      <c r="E37" s="1440"/>
      <c r="F37" s="840">
        <v>18</v>
      </c>
      <c r="G37" s="841">
        <v>18</v>
      </c>
      <c r="H37" s="841">
        <v>18</v>
      </c>
      <c r="I37" s="841">
        <v>18</v>
      </c>
      <c r="J37" s="841">
        <v>18</v>
      </c>
      <c r="K37" s="842">
        <v>18</v>
      </c>
      <c r="L37" s="379"/>
      <c r="M37" s="27">
        <f>F37</f>
        <v>18</v>
      </c>
      <c r="N37" s="16">
        <f t="shared" ref="N37:R45" si="1">G37</f>
        <v>18</v>
      </c>
      <c r="O37" s="16">
        <f t="shared" si="1"/>
        <v>18</v>
      </c>
      <c r="P37" s="16">
        <f t="shared" si="1"/>
        <v>18</v>
      </c>
      <c r="Q37" s="16">
        <f t="shared" si="1"/>
        <v>18</v>
      </c>
      <c r="R37" s="119">
        <f t="shared" si="1"/>
        <v>18</v>
      </c>
      <c r="S37" s="379"/>
      <c r="T37" s="380">
        <f>M37</f>
        <v>18</v>
      </c>
      <c r="U37" s="16">
        <f t="shared" ref="U37:Y45" si="2">N37</f>
        <v>18</v>
      </c>
      <c r="V37" s="16">
        <f t="shared" si="2"/>
        <v>18</v>
      </c>
      <c r="W37" s="16">
        <f t="shared" si="2"/>
        <v>18</v>
      </c>
      <c r="X37" s="16">
        <f t="shared" si="2"/>
        <v>18</v>
      </c>
      <c r="Y37" s="119">
        <f t="shared" si="2"/>
        <v>18</v>
      </c>
      <c r="Z37" s="36"/>
      <c r="AA37" s="1453"/>
      <c r="AB37" s="1453"/>
      <c r="AC37" s="1453"/>
      <c r="AD37" s="31" t="s">
        <v>35</v>
      </c>
      <c r="AE37" s="31" t="s">
        <v>37</v>
      </c>
      <c r="AF37" s="31" t="s">
        <v>36</v>
      </c>
      <c r="AG37" s="31" t="s">
        <v>38</v>
      </c>
      <c r="AH37" s="31" t="s">
        <v>39</v>
      </c>
      <c r="AI37" s="31" t="s">
        <v>40</v>
      </c>
      <c r="AJ37" s="31" t="s">
        <v>41</v>
      </c>
      <c r="AK37" s="31" t="s">
        <v>42</v>
      </c>
      <c r="AL37" s="31" t="s">
        <v>43</v>
      </c>
      <c r="AM37" s="1453"/>
      <c r="AN37" s="1453"/>
      <c r="AO37" s="1452"/>
      <c r="AP37" s="31" t="s">
        <v>46</v>
      </c>
      <c r="AQ37" s="31" t="s">
        <v>48</v>
      </c>
      <c r="AR37" s="31" t="s">
        <v>47</v>
      </c>
      <c r="AS37" s="31" t="s">
        <v>140</v>
      </c>
      <c r="AT37" s="1452"/>
      <c r="AU37" s="1452"/>
      <c r="AV37" s="1452"/>
      <c r="AW37" s="1452"/>
      <c r="AX37" s="1453"/>
      <c r="AY37" s="1452"/>
    </row>
    <row r="38" spans="2:79" s="1" customFormat="1" ht="12" customHeight="1">
      <c r="B38" s="1441" t="s">
        <v>16</v>
      </c>
      <c r="C38" s="1442"/>
      <c r="D38" s="1442"/>
      <c r="E38" s="1443"/>
      <c r="F38" s="8">
        <v>12</v>
      </c>
      <c r="G38" s="22">
        <v>17</v>
      </c>
      <c r="H38" s="22">
        <v>17</v>
      </c>
      <c r="I38" s="22">
        <v>17</v>
      </c>
      <c r="J38" s="22">
        <v>17</v>
      </c>
      <c r="K38" s="23">
        <v>17</v>
      </c>
      <c r="L38" s="21" t="s">
        <v>26</v>
      </c>
      <c r="M38" s="8">
        <f t="shared" ref="M38:M45" si="3">F38</f>
        <v>12</v>
      </c>
      <c r="N38" s="22">
        <f t="shared" si="1"/>
        <v>17</v>
      </c>
      <c r="O38" s="22">
        <f t="shared" si="1"/>
        <v>17</v>
      </c>
      <c r="P38" s="22">
        <f t="shared" si="1"/>
        <v>17</v>
      </c>
      <c r="Q38" s="22">
        <f t="shared" si="1"/>
        <v>17</v>
      </c>
      <c r="R38" s="23">
        <f t="shared" si="1"/>
        <v>17</v>
      </c>
      <c r="S38" s="21" t="s">
        <v>14</v>
      </c>
      <c r="T38" s="118">
        <f t="shared" ref="T38:T45" si="4">M38</f>
        <v>12</v>
      </c>
      <c r="U38" s="22">
        <f t="shared" si="2"/>
        <v>17</v>
      </c>
      <c r="V38" s="22">
        <f t="shared" si="2"/>
        <v>17</v>
      </c>
      <c r="W38" s="22">
        <f t="shared" si="2"/>
        <v>17</v>
      </c>
      <c r="X38" s="22">
        <f t="shared" si="2"/>
        <v>17</v>
      </c>
      <c r="Y38" s="23">
        <f t="shared" si="2"/>
        <v>17</v>
      </c>
      <c r="Z38" s="36"/>
      <c r="AA38" s="1457" t="s">
        <v>143</v>
      </c>
      <c r="AB38" s="1452" t="s">
        <v>59</v>
      </c>
      <c r="AC38" s="1452"/>
      <c r="AD38" s="31"/>
      <c r="AE38" s="31"/>
      <c r="AF38" s="31"/>
      <c r="AG38" s="31"/>
      <c r="AH38" s="31"/>
      <c r="AI38" s="31"/>
      <c r="AJ38" s="31"/>
      <c r="AK38" s="31"/>
      <c r="AL38" s="31"/>
      <c r="AM38" s="1452"/>
      <c r="AN38" s="1452"/>
      <c r="AO38" s="31"/>
      <c r="AP38" s="31"/>
      <c r="AQ38" s="31"/>
      <c r="AR38" s="31"/>
      <c r="AS38" s="31"/>
      <c r="AT38" s="31"/>
      <c r="AU38" s="31"/>
      <c r="AV38" s="31"/>
      <c r="AW38" s="1452"/>
      <c r="AX38" s="1452"/>
      <c r="AY38" s="31"/>
    </row>
    <row r="39" spans="2:79" s="1" customFormat="1" ht="12" customHeight="1">
      <c r="B39" s="1441"/>
      <c r="C39" s="1442"/>
      <c r="D39" s="1442"/>
      <c r="E39" s="1443"/>
      <c r="F39" s="8"/>
      <c r="G39" s="22"/>
      <c r="H39" s="22"/>
      <c r="I39" s="22"/>
      <c r="J39" s="22"/>
      <c r="K39" s="23"/>
      <c r="L39" s="21" t="s">
        <v>22</v>
      </c>
      <c r="M39" s="8"/>
      <c r="N39" s="22"/>
      <c r="O39" s="22"/>
      <c r="P39" s="22"/>
      <c r="Q39" s="22"/>
      <c r="R39" s="23"/>
      <c r="S39" s="21"/>
      <c r="T39" s="118"/>
      <c r="U39" s="22"/>
      <c r="V39" s="22"/>
      <c r="W39" s="22"/>
      <c r="X39" s="22"/>
      <c r="Y39" s="23"/>
      <c r="Z39" s="36"/>
      <c r="AA39" s="1457"/>
      <c r="AB39" s="1452" t="s">
        <v>141</v>
      </c>
      <c r="AC39" s="1452"/>
      <c r="AD39" s="31"/>
      <c r="AE39" s="31"/>
      <c r="AF39" s="31"/>
      <c r="AG39" s="31"/>
      <c r="AH39" s="31"/>
      <c r="AI39" s="31"/>
      <c r="AJ39" s="31"/>
      <c r="AK39" s="31"/>
      <c r="AL39" s="31"/>
      <c r="AM39" s="1452"/>
      <c r="AN39" s="1452"/>
      <c r="AO39" s="31"/>
      <c r="AP39" s="31"/>
      <c r="AQ39" s="31"/>
      <c r="AR39" s="31"/>
      <c r="AS39" s="31"/>
      <c r="AT39" s="31"/>
      <c r="AU39" s="31"/>
      <c r="AV39" s="31"/>
      <c r="AW39" s="1452"/>
      <c r="AX39" s="1452"/>
      <c r="AY39" s="31"/>
    </row>
    <row r="40" spans="2:79" s="1" customFormat="1" ht="12.75" customHeight="1">
      <c r="B40" s="1441" t="s">
        <v>5</v>
      </c>
      <c r="C40" s="1442"/>
      <c r="D40" s="1442"/>
      <c r="E40" s="1443"/>
      <c r="F40" s="8">
        <f>F41+F42+F44+F45</f>
        <v>64</v>
      </c>
      <c r="G40" s="22">
        <f t="shared" ref="G40:Y40" si="5">G41+G42+G44+G45</f>
        <v>100</v>
      </c>
      <c r="H40" s="22">
        <f t="shared" si="5"/>
        <v>100</v>
      </c>
      <c r="I40" s="22">
        <f t="shared" si="5"/>
        <v>102</v>
      </c>
      <c r="J40" s="22">
        <f t="shared" si="5"/>
        <v>102</v>
      </c>
      <c r="K40" s="23">
        <f t="shared" si="5"/>
        <v>102</v>
      </c>
      <c r="L40" s="21" t="s">
        <v>54</v>
      </c>
      <c r="M40" s="8">
        <f t="shared" si="5"/>
        <v>64</v>
      </c>
      <c r="N40" s="22">
        <f t="shared" si="5"/>
        <v>100</v>
      </c>
      <c r="O40" s="22">
        <f t="shared" si="5"/>
        <v>100</v>
      </c>
      <c r="P40" s="22">
        <f t="shared" si="5"/>
        <v>102</v>
      </c>
      <c r="Q40" s="22">
        <f t="shared" si="5"/>
        <v>102</v>
      </c>
      <c r="R40" s="23">
        <f t="shared" si="5"/>
        <v>102</v>
      </c>
      <c r="S40" s="21"/>
      <c r="T40" s="118">
        <f t="shared" si="5"/>
        <v>64</v>
      </c>
      <c r="U40" s="22">
        <f t="shared" si="5"/>
        <v>100</v>
      </c>
      <c r="V40" s="22">
        <f t="shared" si="5"/>
        <v>100</v>
      </c>
      <c r="W40" s="22">
        <f t="shared" si="5"/>
        <v>102</v>
      </c>
      <c r="X40" s="22">
        <f t="shared" si="5"/>
        <v>102</v>
      </c>
      <c r="Y40" s="23">
        <f t="shared" si="5"/>
        <v>102</v>
      </c>
      <c r="Z40" s="19"/>
      <c r="AA40" s="1457"/>
      <c r="AB40" s="1452" t="s">
        <v>142</v>
      </c>
      <c r="AC40" s="1452"/>
      <c r="AD40" s="31"/>
      <c r="AE40" s="31"/>
      <c r="AF40" s="31"/>
      <c r="AG40" s="31"/>
      <c r="AH40" s="31"/>
      <c r="AI40" s="31"/>
      <c r="AJ40" s="31"/>
      <c r="AK40" s="31"/>
      <c r="AL40" s="31"/>
      <c r="AM40" s="1452"/>
      <c r="AN40" s="1452"/>
      <c r="AO40" s="31"/>
      <c r="AP40" s="31"/>
      <c r="AQ40" s="31"/>
      <c r="AR40" s="31"/>
      <c r="AS40" s="31"/>
      <c r="AT40" s="31"/>
      <c r="AU40" s="31"/>
      <c r="AV40" s="31"/>
      <c r="AW40" s="1452"/>
      <c r="AX40" s="1452"/>
      <c r="AY40" s="31"/>
    </row>
    <row r="41" spans="2:79" s="1" customFormat="1" ht="12.75" customHeight="1">
      <c r="B41" s="1449" t="s">
        <v>244</v>
      </c>
      <c r="C41" s="1450"/>
      <c r="D41" s="1450"/>
      <c r="E41" s="1451"/>
      <c r="F41" s="8">
        <f t="shared" ref="F41:K41" si="6">X34</f>
        <v>60.5</v>
      </c>
      <c r="G41" s="22">
        <f t="shared" si="6"/>
        <v>96.5</v>
      </c>
      <c r="H41" s="22">
        <f t="shared" si="6"/>
        <v>96.5</v>
      </c>
      <c r="I41" s="22">
        <f t="shared" si="6"/>
        <v>96.5</v>
      </c>
      <c r="J41" s="22">
        <f t="shared" si="6"/>
        <v>96.5</v>
      </c>
      <c r="K41" s="23">
        <f t="shared" si="6"/>
        <v>96.5</v>
      </c>
      <c r="L41" s="21" t="s">
        <v>14</v>
      </c>
      <c r="M41" s="8">
        <f t="shared" si="3"/>
        <v>60.5</v>
      </c>
      <c r="N41" s="22">
        <f t="shared" si="1"/>
        <v>96.5</v>
      </c>
      <c r="O41" s="22">
        <f t="shared" si="1"/>
        <v>96.5</v>
      </c>
      <c r="P41" s="22">
        <f t="shared" si="1"/>
        <v>96.5</v>
      </c>
      <c r="Q41" s="22">
        <f t="shared" si="1"/>
        <v>96.5</v>
      </c>
      <c r="R41" s="23">
        <f t="shared" si="1"/>
        <v>96.5</v>
      </c>
      <c r="S41" s="21" t="s">
        <v>15</v>
      </c>
      <c r="T41" s="118">
        <f t="shared" si="4"/>
        <v>60.5</v>
      </c>
      <c r="U41" s="22">
        <f t="shared" si="2"/>
        <v>96.5</v>
      </c>
      <c r="V41" s="22">
        <f t="shared" si="2"/>
        <v>96.5</v>
      </c>
      <c r="W41" s="22">
        <f t="shared" si="2"/>
        <v>96.5</v>
      </c>
      <c r="X41" s="22">
        <f t="shared" si="2"/>
        <v>96.5</v>
      </c>
      <c r="Y41" s="23">
        <f t="shared" si="2"/>
        <v>96.5</v>
      </c>
      <c r="Z41" s="19"/>
      <c r="AA41" s="1486" t="s">
        <v>128</v>
      </c>
      <c r="AB41" s="1487" t="s">
        <v>59</v>
      </c>
      <c r="AC41" s="1487"/>
      <c r="AD41" s="31"/>
      <c r="AE41" s="31"/>
      <c r="AF41" s="31"/>
      <c r="AG41" s="31"/>
      <c r="AH41" s="31"/>
      <c r="AI41" s="31"/>
      <c r="AJ41" s="31"/>
      <c r="AK41" s="31"/>
      <c r="AL41" s="31"/>
      <c r="AM41" s="1452"/>
      <c r="AN41" s="1452"/>
      <c r="AO41" s="31"/>
      <c r="AP41" s="31"/>
      <c r="AQ41" s="31"/>
      <c r="AR41" s="31"/>
      <c r="AS41" s="31"/>
      <c r="AT41" s="31"/>
      <c r="AU41" s="31"/>
      <c r="AV41" s="31"/>
      <c r="AW41" s="1452"/>
      <c r="AX41" s="1452"/>
      <c r="AY41" s="31"/>
    </row>
    <row r="42" spans="2:79" s="1" customFormat="1" ht="12.75" customHeight="1">
      <c r="B42" s="1441" t="s">
        <v>3</v>
      </c>
      <c r="C42" s="1442"/>
      <c r="D42" s="1442"/>
      <c r="E42" s="1443"/>
      <c r="F42" s="8">
        <f t="shared" ref="F42:K42" si="7">AD34</f>
        <v>3.5</v>
      </c>
      <c r="G42" s="22">
        <f t="shared" si="7"/>
        <v>3.5</v>
      </c>
      <c r="H42" s="22">
        <f t="shared" si="7"/>
        <v>3.5</v>
      </c>
      <c r="I42" s="22">
        <f t="shared" si="7"/>
        <v>3.5</v>
      </c>
      <c r="J42" s="22">
        <f t="shared" si="7"/>
        <v>3.5</v>
      </c>
      <c r="K42" s="23">
        <f t="shared" si="7"/>
        <v>3.5</v>
      </c>
      <c r="L42" s="21" t="s">
        <v>15</v>
      </c>
      <c r="M42" s="8">
        <f t="shared" si="3"/>
        <v>3.5</v>
      </c>
      <c r="N42" s="22">
        <f t="shared" si="1"/>
        <v>3.5</v>
      </c>
      <c r="O42" s="22">
        <f t="shared" si="1"/>
        <v>3.5</v>
      </c>
      <c r="P42" s="22">
        <f t="shared" si="1"/>
        <v>3.5</v>
      </c>
      <c r="Q42" s="22">
        <f t="shared" si="1"/>
        <v>3.5</v>
      </c>
      <c r="R42" s="23">
        <f t="shared" si="1"/>
        <v>3.5</v>
      </c>
      <c r="S42" s="21"/>
      <c r="T42" s="118">
        <f t="shared" si="4"/>
        <v>3.5</v>
      </c>
      <c r="U42" s="22">
        <f t="shared" si="2"/>
        <v>3.5</v>
      </c>
      <c r="V42" s="22">
        <f t="shared" si="2"/>
        <v>3.5</v>
      </c>
      <c r="W42" s="22">
        <f t="shared" si="2"/>
        <v>3.5</v>
      </c>
      <c r="X42" s="22">
        <f t="shared" si="2"/>
        <v>3.5</v>
      </c>
      <c r="Y42" s="23">
        <f t="shared" si="2"/>
        <v>3.5</v>
      </c>
      <c r="Z42" s="19"/>
      <c r="AA42" s="1486"/>
      <c r="AB42" s="1487" t="s">
        <v>141</v>
      </c>
      <c r="AC42" s="1487"/>
      <c r="AD42" s="31"/>
      <c r="AE42" s="31"/>
      <c r="AF42" s="31"/>
      <c r="AG42" s="31"/>
      <c r="AH42" s="31"/>
      <c r="AI42" s="31"/>
      <c r="AJ42" s="31"/>
      <c r="AK42" s="31"/>
      <c r="AL42" s="31"/>
      <c r="AM42" s="1452"/>
      <c r="AN42" s="1452"/>
      <c r="AO42" s="31"/>
      <c r="AP42" s="31"/>
      <c r="AQ42" s="31"/>
      <c r="AR42" s="31"/>
      <c r="AS42" s="31"/>
      <c r="AT42" s="31"/>
      <c r="AU42" s="31"/>
      <c r="AV42" s="31"/>
      <c r="AW42" s="1452"/>
      <c r="AX42" s="1452"/>
      <c r="AY42" s="31"/>
    </row>
    <row r="43" spans="2:79" s="1" customFormat="1" ht="12.75" customHeight="1">
      <c r="B43" s="1441"/>
      <c r="C43" s="1442"/>
      <c r="D43" s="1442"/>
      <c r="E43" s="1443"/>
      <c r="F43" s="8"/>
      <c r="G43" s="22"/>
      <c r="H43" s="22"/>
      <c r="I43" s="22"/>
      <c r="J43" s="22"/>
      <c r="K43" s="23"/>
      <c r="L43" s="21"/>
      <c r="M43" s="8"/>
      <c r="N43" s="22"/>
      <c r="O43" s="22"/>
      <c r="P43" s="22"/>
      <c r="Q43" s="22"/>
      <c r="R43" s="23"/>
      <c r="S43" s="21"/>
      <c r="T43" s="118"/>
      <c r="U43" s="22"/>
      <c r="V43" s="22"/>
      <c r="W43" s="22"/>
      <c r="X43" s="22"/>
      <c r="Y43" s="23"/>
      <c r="Z43" s="19"/>
      <c r="AA43" s="1486"/>
      <c r="AB43" s="1452" t="s">
        <v>142</v>
      </c>
      <c r="AC43" s="1452"/>
      <c r="AD43" s="31"/>
      <c r="AE43" s="31"/>
      <c r="AF43" s="31"/>
      <c r="AG43" s="31"/>
      <c r="AH43" s="31"/>
      <c r="AI43" s="31"/>
      <c r="AJ43" s="31"/>
      <c r="AK43" s="31"/>
      <c r="AL43" s="31"/>
      <c r="AM43" s="1452"/>
      <c r="AN43" s="1452"/>
      <c r="AO43" s="31"/>
      <c r="AP43" s="31"/>
      <c r="AQ43" s="31"/>
      <c r="AR43" s="31"/>
      <c r="AS43" s="31"/>
      <c r="AT43" s="31"/>
      <c r="AU43" s="31"/>
      <c r="AV43" s="31"/>
      <c r="AW43" s="1453"/>
      <c r="AX43" s="1453"/>
      <c r="AY43" s="120"/>
    </row>
    <row r="44" spans="2:79" s="1" customFormat="1" ht="12.75" customHeight="1">
      <c r="B44" s="1444" t="s">
        <v>53</v>
      </c>
      <c r="C44" s="1445"/>
      <c r="D44" s="1445"/>
      <c r="E44" s="1446"/>
      <c r="F44" s="8">
        <f>AJ34</f>
        <v>0</v>
      </c>
      <c r="G44" s="22">
        <f>AL34</f>
        <v>0</v>
      </c>
      <c r="H44" s="22">
        <f>AM34</f>
        <v>0</v>
      </c>
      <c r="I44" s="22">
        <f>AN34</f>
        <v>2</v>
      </c>
      <c r="J44" s="22">
        <f>AO34</f>
        <v>2</v>
      </c>
      <c r="K44" s="23">
        <f>AP34</f>
        <v>2</v>
      </c>
      <c r="L44" s="21"/>
      <c r="M44" s="8">
        <f t="shared" si="3"/>
        <v>0</v>
      </c>
      <c r="N44" s="22">
        <f t="shared" si="1"/>
        <v>0</v>
      </c>
      <c r="O44" s="22">
        <f t="shared" si="1"/>
        <v>0</v>
      </c>
      <c r="P44" s="22">
        <f t="shared" si="1"/>
        <v>2</v>
      </c>
      <c r="Q44" s="22">
        <f t="shared" si="1"/>
        <v>2</v>
      </c>
      <c r="R44" s="23">
        <f t="shared" si="1"/>
        <v>2</v>
      </c>
      <c r="S44" s="21"/>
      <c r="T44" s="118">
        <f t="shared" si="4"/>
        <v>0</v>
      </c>
      <c r="U44" s="22">
        <f t="shared" si="2"/>
        <v>0</v>
      </c>
      <c r="V44" s="22">
        <f t="shared" si="2"/>
        <v>0</v>
      </c>
      <c r="W44" s="22">
        <f t="shared" si="2"/>
        <v>2</v>
      </c>
      <c r="X44" s="22">
        <f t="shared" si="2"/>
        <v>2</v>
      </c>
      <c r="Y44" s="23">
        <f t="shared" si="2"/>
        <v>2</v>
      </c>
      <c r="Z44" s="19"/>
      <c r="AA44" s="1457" t="s">
        <v>144</v>
      </c>
      <c r="AB44" s="1487" t="s">
        <v>59</v>
      </c>
      <c r="AC44" s="1487"/>
      <c r="AD44" s="120"/>
      <c r="AE44" s="120"/>
      <c r="AF44" s="120"/>
      <c r="AG44" s="120"/>
      <c r="AH44" s="120"/>
      <c r="AI44" s="120"/>
      <c r="AJ44" s="120"/>
      <c r="AK44" s="120"/>
      <c r="AL44" s="120"/>
      <c r="AM44" s="1453"/>
      <c r="AN44" s="1453"/>
      <c r="AO44" s="120"/>
      <c r="AP44" s="120"/>
      <c r="AQ44" s="120"/>
      <c r="AR44" s="120"/>
      <c r="AS44" s="120"/>
      <c r="AT44" s="120"/>
      <c r="AU44" s="120"/>
      <c r="AV44" s="120"/>
      <c r="AW44" s="1453"/>
      <c r="AX44" s="1453"/>
      <c r="AY44" s="120"/>
    </row>
    <row r="45" spans="2:79" s="1" customFormat="1" ht="12" customHeight="1">
      <c r="B45" s="1441" t="s">
        <v>4</v>
      </c>
      <c r="C45" s="1442"/>
      <c r="D45" s="1442"/>
      <c r="E45" s="1443"/>
      <c r="F45" s="8">
        <v>0</v>
      </c>
      <c r="G45" s="22">
        <v>0</v>
      </c>
      <c r="H45" s="22">
        <v>0</v>
      </c>
      <c r="I45" s="22">
        <f>AQ34</f>
        <v>0</v>
      </c>
      <c r="J45" s="22">
        <f>AR34</f>
        <v>0</v>
      </c>
      <c r="K45" s="23">
        <f>AS34</f>
        <v>0</v>
      </c>
      <c r="L45" s="21"/>
      <c r="M45" s="8">
        <f t="shared" si="3"/>
        <v>0</v>
      </c>
      <c r="N45" s="22">
        <f t="shared" si="1"/>
        <v>0</v>
      </c>
      <c r="O45" s="22">
        <f t="shared" si="1"/>
        <v>0</v>
      </c>
      <c r="P45" s="22">
        <f t="shared" si="1"/>
        <v>0</v>
      </c>
      <c r="Q45" s="22">
        <f t="shared" si="1"/>
        <v>0</v>
      </c>
      <c r="R45" s="23">
        <f t="shared" si="1"/>
        <v>0</v>
      </c>
      <c r="S45" s="21"/>
      <c r="T45" s="118">
        <f t="shared" si="4"/>
        <v>0</v>
      </c>
      <c r="U45" s="22">
        <f t="shared" si="2"/>
        <v>0</v>
      </c>
      <c r="V45" s="22">
        <f t="shared" si="2"/>
        <v>0</v>
      </c>
      <c r="W45" s="22">
        <f t="shared" si="2"/>
        <v>0</v>
      </c>
      <c r="X45" s="22">
        <f t="shared" si="2"/>
        <v>0</v>
      </c>
      <c r="Y45" s="23">
        <f t="shared" si="2"/>
        <v>0</v>
      </c>
      <c r="Z45" s="20"/>
      <c r="AA45" s="1457"/>
      <c r="AB45" s="1487" t="s">
        <v>141</v>
      </c>
      <c r="AC45" s="1487"/>
      <c r="AD45" s="120"/>
      <c r="AE45" s="120"/>
      <c r="AF45" s="120"/>
      <c r="AG45" s="120"/>
      <c r="AH45" s="120"/>
      <c r="AI45" s="120"/>
      <c r="AJ45" s="120"/>
      <c r="AK45" s="120"/>
      <c r="AL45" s="120"/>
      <c r="AM45" s="1453"/>
      <c r="AN45" s="1453"/>
      <c r="AO45" s="120"/>
      <c r="AP45" s="120"/>
      <c r="AQ45" s="120"/>
      <c r="AR45" s="120"/>
      <c r="AS45" s="120"/>
      <c r="AT45" s="120"/>
      <c r="AU45" s="120"/>
      <c r="AV45" s="120"/>
      <c r="AW45" s="1453"/>
      <c r="AX45" s="1453"/>
      <c r="AY45" s="120"/>
    </row>
    <row r="46" spans="2:79" s="1" customFormat="1" ht="12" customHeight="1">
      <c r="B46" s="1429" t="s">
        <v>329</v>
      </c>
      <c r="C46" s="1430"/>
      <c r="D46" s="1430"/>
      <c r="E46" s="1431"/>
      <c r="F46" s="32"/>
      <c r="G46" s="9"/>
      <c r="H46" s="9"/>
      <c r="I46" s="9"/>
      <c r="J46" s="9"/>
      <c r="K46" s="18"/>
      <c r="L46" s="17"/>
      <c r="M46" s="32">
        <f t="shared" ref="M46:R46" si="8">F46</f>
        <v>0</v>
      </c>
      <c r="N46" s="9">
        <f t="shared" si="8"/>
        <v>0</v>
      </c>
      <c r="O46" s="9">
        <f t="shared" si="8"/>
        <v>0</v>
      </c>
      <c r="P46" s="9">
        <f t="shared" si="8"/>
        <v>0</v>
      </c>
      <c r="Q46" s="9">
        <f t="shared" si="8"/>
        <v>0</v>
      </c>
      <c r="R46" s="18">
        <f t="shared" si="8"/>
        <v>0</v>
      </c>
      <c r="S46" s="17"/>
      <c r="T46" s="378">
        <f t="shared" ref="T46:Y46" si="9">M46</f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18">
        <f t="shared" si="9"/>
        <v>0</v>
      </c>
      <c r="Z46" s="20"/>
      <c r="AA46" s="1457"/>
      <c r="AB46" s="1487" t="s">
        <v>142</v>
      </c>
      <c r="AC46" s="1487"/>
      <c r="AD46" s="120"/>
      <c r="AE46" s="120"/>
      <c r="AF46" s="120"/>
      <c r="AG46" s="120"/>
      <c r="AH46" s="120"/>
      <c r="AI46" s="120"/>
      <c r="AJ46" s="120"/>
      <c r="AK46" s="120"/>
      <c r="AL46" s="120"/>
      <c r="AM46" s="1453"/>
      <c r="AN46" s="1453"/>
      <c r="AO46" s="120"/>
      <c r="AP46" s="120"/>
      <c r="AQ46" s="120"/>
      <c r="AR46" s="120"/>
      <c r="AS46" s="120"/>
      <c r="AT46" s="120"/>
      <c r="AU46" s="120"/>
      <c r="AV46" s="120"/>
      <c r="AW46" s="1453"/>
      <c r="AX46" s="1453"/>
      <c r="AY46" s="120"/>
    </row>
    <row r="47" spans="2:79" ht="12" customHeight="1"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79" ht="12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7:27" ht="12" customHeight="1"/>
    <row r="50" spans="27:27" ht="12" customHeight="1"/>
    <row r="51" spans="27:27" ht="12" customHeight="1"/>
    <row r="52" spans="27:27" ht="12" customHeight="1"/>
    <row r="53" spans="27:27" ht="12" customHeight="1"/>
    <row r="54" spans="27:27" ht="12" customHeight="1"/>
    <row r="55" spans="27:27" ht="12" customHeight="1"/>
    <row r="56" spans="27:27" ht="12" customHeight="1"/>
    <row r="57" spans="27:27" ht="12" customHeight="1"/>
    <row r="58" spans="27:27" ht="12" customHeight="1">
      <c r="AA58" s="20"/>
    </row>
    <row r="59" spans="27:27" ht="13.5" customHeight="1"/>
  </sheetData>
  <mergeCells count="126">
    <mergeCell ref="AA44:AA46"/>
    <mergeCell ref="AB44:AC44"/>
    <mergeCell ref="AM44:AN44"/>
    <mergeCell ref="AW44:AX44"/>
    <mergeCell ref="AB45:AC45"/>
    <mergeCell ref="AM45:AN45"/>
    <mergeCell ref="AW45:AX45"/>
    <mergeCell ref="AB46:AC46"/>
    <mergeCell ref="AM46:AN46"/>
    <mergeCell ref="AW46:AX46"/>
    <mergeCell ref="AA41:AA43"/>
    <mergeCell ref="AB41:AC41"/>
    <mergeCell ref="AM41:AN41"/>
    <mergeCell ref="AB43:AC43"/>
    <mergeCell ref="AB40:AC40"/>
    <mergeCell ref="AM40:AN40"/>
    <mergeCell ref="AT27:AY27"/>
    <mergeCell ref="AT29:AY29"/>
    <mergeCell ref="AT30:AY30"/>
    <mergeCell ref="AW41:AX41"/>
    <mergeCell ref="AB42:AC42"/>
    <mergeCell ref="AM42:AN42"/>
    <mergeCell ref="AM43:AN43"/>
    <mergeCell ref="AW43:AX43"/>
    <mergeCell ref="AW39:AX39"/>
    <mergeCell ref="AW42:AX42"/>
    <mergeCell ref="AW38:AX38"/>
    <mergeCell ref="AT28:AY28"/>
    <mergeCell ref="AA36:AC37"/>
    <mergeCell ref="AD36:AL36"/>
    <mergeCell ref="AM36:AN37"/>
    <mergeCell ref="AO36:AO37"/>
    <mergeCell ref="AT36:AT37"/>
    <mergeCell ref="AY36:AY37"/>
    <mergeCell ref="B1:AY1"/>
    <mergeCell ref="D7:P7"/>
    <mergeCell ref="D8:P8"/>
    <mergeCell ref="B2:B3"/>
    <mergeCell ref="C2:C3"/>
    <mergeCell ref="D4:P4"/>
    <mergeCell ref="D5:P5"/>
    <mergeCell ref="AT4:AY4"/>
    <mergeCell ref="AT5:AY5"/>
    <mergeCell ref="AT2:AY3"/>
    <mergeCell ref="X2:AC2"/>
    <mergeCell ref="R2:W2"/>
    <mergeCell ref="D2:P3"/>
    <mergeCell ref="Q2:Q3"/>
    <mergeCell ref="AD2:AI2"/>
    <mergeCell ref="AQ2:AS2"/>
    <mergeCell ref="AJ2:AP2"/>
    <mergeCell ref="D6:P6"/>
    <mergeCell ref="AP36:AS36"/>
    <mergeCell ref="AT32:AY32"/>
    <mergeCell ref="D18:P18"/>
    <mergeCell ref="AT21:AY21"/>
    <mergeCell ref="AU36:AU37"/>
    <mergeCell ref="AV36:AV37"/>
    <mergeCell ref="AW36:AX37"/>
    <mergeCell ref="AA38:AA40"/>
    <mergeCell ref="AB38:AC38"/>
    <mergeCell ref="AM38:AN38"/>
    <mergeCell ref="AB39:AC39"/>
    <mergeCell ref="AM39:AN39"/>
    <mergeCell ref="AW40:AX40"/>
    <mergeCell ref="D23:P23"/>
    <mergeCell ref="AT34:AY34"/>
    <mergeCell ref="D25:P25"/>
    <mergeCell ref="D20:P20"/>
    <mergeCell ref="R34:W34"/>
    <mergeCell ref="D27:P27"/>
    <mergeCell ref="D32:P32"/>
    <mergeCell ref="D31:P31"/>
    <mergeCell ref="B46:E46"/>
    <mergeCell ref="B36:E36"/>
    <mergeCell ref="D34:P34"/>
    <mergeCell ref="B37:E37"/>
    <mergeCell ref="B39:E39"/>
    <mergeCell ref="B45:E45"/>
    <mergeCell ref="B44:E44"/>
    <mergeCell ref="B34:C34"/>
    <mergeCell ref="B41:E41"/>
    <mergeCell ref="B43:E43"/>
    <mergeCell ref="B38:E38"/>
    <mergeCell ref="B42:E42"/>
    <mergeCell ref="B40:E40"/>
    <mergeCell ref="D24:P24"/>
    <mergeCell ref="D30:P30"/>
    <mergeCell ref="D28:P28"/>
    <mergeCell ref="D29:P29"/>
    <mergeCell ref="AT23:AY23"/>
    <mergeCell ref="D14:P14"/>
    <mergeCell ref="D33:P33"/>
    <mergeCell ref="D21:P21"/>
    <mergeCell ref="D22:P22"/>
    <mergeCell ref="AT18:AY18"/>
    <mergeCell ref="D26:P26"/>
    <mergeCell ref="AT33:AY33"/>
    <mergeCell ref="AT31:AY31"/>
    <mergeCell ref="AT24:AY24"/>
    <mergeCell ref="AT26:AY26"/>
    <mergeCell ref="AT16:AY16"/>
    <mergeCell ref="AT17:AY17"/>
    <mergeCell ref="AT20:AY20"/>
    <mergeCell ref="AT22:AY22"/>
    <mergeCell ref="AT25:AY25"/>
    <mergeCell ref="D15:P15"/>
    <mergeCell ref="AT6:AY6"/>
    <mergeCell ref="AT10:AY10"/>
    <mergeCell ref="AT12:AY12"/>
    <mergeCell ref="AT19:AY19"/>
    <mergeCell ref="AT14:AY14"/>
    <mergeCell ref="AT8:AY8"/>
    <mergeCell ref="AT9:AY9"/>
    <mergeCell ref="AT15:AY15"/>
    <mergeCell ref="AT13:AY13"/>
    <mergeCell ref="AT11:AY11"/>
    <mergeCell ref="D13:P13"/>
    <mergeCell ref="D16:P16"/>
    <mergeCell ref="D17:P17"/>
    <mergeCell ref="D19:P19"/>
    <mergeCell ref="D11:P11"/>
    <mergeCell ref="D9:P9"/>
    <mergeCell ref="AT7:AY7"/>
    <mergeCell ref="D12:P12"/>
    <mergeCell ref="D10:P10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A59"/>
  <sheetViews>
    <sheetView topLeftCell="A13" zoomScale="130" zoomScaleNormal="130" workbookViewId="0">
      <selection activeCell="D16" sqref="D16:P16"/>
    </sheetView>
  </sheetViews>
  <sheetFormatPr defaultRowHeight="13.2"/>
  <cols>
    <col min="1" max="1" width="0.6640625" customWidth="1"/>
    <col min="2" max="51" width="2.6640625" customWidth="1"/>
  </cols>
  <sheetData>
    <row r="1" spans="2:58" ht="20.100000000000001" customHeight="1" thickBot="1">
      <c r="B1" s="1464" t="s">
        <v>808</v>
      </c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4"/>
      <c r="W1" s="1464"/>
      <c r="X1" s="1464"/>
      <c r="Y1" s="1464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5"/>
      <c r="AO1" s="1465"/>
      <c r="AP1" s="1465"/>
      <c r="AQ1" s="1465"/>
      <c r="AR1" s="1465"/>
      <c r="AS1" s="1465"/>
      <c r="AT1" s="1465"/>
      <c r="AU1" s="1465"/>
      <c r="AV1" s="1465"/>
      <c r="AW1" s="1465"/>
      <c r="AX1" s="1465"/>
      <c r="AY1" s="1465"/>
    </row>
    <row r="2" spans="2:58" s="2" customFormat="1" ht="12" customHeight="1">
      <c r="B2" s="1466" t="s">
        <v>1</v>
      </c>
      <c r="C2" s="1508" t="s">
        <v>2</v>
      </c>
      <c r="D2" s="1476" t="s">
        <v>6</v>
      </c>
      <c r="E2" s="1477"/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478"/>
      <c r="Q2" s="1516" t="s">
        <v>276</v>
      </c>
      <c r="R2" s="1476" t="s">
        <v>57</v>
      </c>
      <c r="S2" s="1471"/>
      <c r="T2" s="1471"/>
      <c r="U2" s="1471"/>
      <c r="V2" s="1471"/>
      <c r="W2" s="1472"/>
      <c r="X2" s="1476" t="s">
        <v>211</v>
      </c>
      <c r="Y2" s="1471"/>
      <c r="Z2" s="1471"/>
      <c r="AA2" s="1471"/>
      <c r="AB2" s="1471"/>
      <c r="AC2" s="1472"/>
      <c r="AD2" s="1476" t="s">
        <v>27</v>
      </c>
      <c r="AE2" s="1471"/>
      <c r="AF2" s="1471"/>
      <c r="AG2" s="1471"/>
      <c r="AH2" s="1471"/>
      <c r="AI2" s="1472"/>
      <c r="AJ2" s="1513" t="s">
        <v>139</v>
      </c>
      <c r="AK2" s="1514"/>
      <c r="AL2" s="1514"/>
      <c r="AM2" s="1514"/>
      <c r="AN2" s="1514"/>
      <c r="AO2" s="1515"/>
      <c r="AP2" s="1476" t="s">
        <v>140</v>
      </c>
      <c r="AQ2" s="1471"/>
      <c r="AR2" s="1471"/>
      <c r="AS2" s="1472"/>
      <c r="AT2" s="1571" t="s">
        <v>275</v>
      </c>
      <c r="AU2" s="1571"/>
      <c r="AV2" s="1571"/>
      <c r="AW2" s="1571"/>
      <c r="AX2" s="1571"/>
      <c r="AY2" s="1572"/>
      <c r="AZ2" s="7"/>
    </row>
    <row r="3" spans="2:58" s="2" customFormat="1" ht="12" customHeight="1" thickBot="1">
      <c r="B3" s="1467"/>
      <c r="C3" s="1509"/>
      <c r="D3" s="1467"/>
      <c r="E3" s="1479"/>
      <c r="F3" s="1479"/>
      <c r="G3" s="1479"/>
      <c r="H3" s="1479"/>
      <c r="I3" s="1479"/>
      <c r="J3" s="1479"/>
      <c r="K3" s="1479"/>
      <c r="L3" s="1479"/>
      <c r="M3" s="1479"/>
      <c r="N3" s="1479"/>
      <c r="O3" s="1479"/>
      <c r="P3" s="1480"/>
      <c r="Q3" s="1517"/>
      <c r="R3" s="386" t="s">
        <v>28</v>
      </c>
      <c r="S3" s="383" t="s">
        <v>29</v>
      </c>
      <c r="T3" s="383" t="s">
        <v>30</v>
      </c>
      <c r="U3" s="383" t="s">
        <v>31</v>
      </c>
      <c r="V3" s="383" t="s">
        <v>32</v>
      </c>
      <c r="W3" s="384" t="s">
        <v>33</v>
      </c>
      <c r="X3" s="386" t="s">
        <v>8</v>
      </c>
      <c r="Y3" s="383" t="s">
        <v>9</v>
      </c>
      <c r="Z3" s="383" t="s">
        <v>10</v>
      </c>
      <c r="AA3" s="383" t="s">
        <v>11</v>
      </c>
      <c r="AB3" s="383" t="s">
        <v>12</v>
      </c>
      <c r="AC3" s="384" t="s">
        <v>13</v>
      </c>
      <c r="AD3" s="386" t="s">
        <v>8</v>
      </c>
      <c r="AE3" s="383" t="s">
        <v>9</v>
      </c>
      <c r="AF3" s="383" t="s">
        <v>10</v>
      </c>
      <c r="AG3" s="383" t="s">
        <v>11</v>
      </c>
      <c r="AH3" s="383" t="s">
        <v>12</v>
      </c>
      <c r="AI3" s="384" t="s">
        <v>13</v>
      </c>
      <c r="AJ3" s="386" t="s">
        <v>8</v>
      </c>
      <c r="AK3" s="383" t="s">
        <v>9</v>
      </c>
      <c r="AL3" s="383" t="s">
        <v>10</v>
      </c>
      <c r="AM3" s="383" t="s">
        <v>11</v>
      </c>
      <c r="AN3" s="383" t="s">
        <v>12</v>
      </c>
      <c r="AO3" s="384" t="s">
        <v>13</v>
      </c>
      <c r="AP3" s="386"/>
      <c r="AQ3" s="383" t="s">
        <v>11</v>
      </c>
      <c r="AR3" s="383" t="s">
        <v>12</v>
      </c>
      <c r="AS3" s="384" t="s">
        <v>13</v>
      </c>
      <c r="AT3" s="1573"/>
      <c r="AU3" s="1573"/>
      <c r="AV3" s="1573"/>
      <c r="AW3" s="1573"/>
      <c r="AX3" s="1573"/>
      <c r="AY3" s="1574"/>
      <c r="AZ3" s="7"/>
    </row>
    <row r="4" spans="2:58" ht="12" customHeight="1">
      <c r="B4" s="397">
        <f>スクールカレンダー!D13</f>
        <v>1</v>
      </c>
      <c r="C4" s="399" t="str">
        <f>スクールカレンダー!E13</f>
        <v>金</v>
      </c>
      <c r="D4" s="1510" t="str">
        <f>IF(スクールカレンダー!F13="","",スクールカレンダー!F13)</f>
        <v>朝会　安全点検日
ALT</v>
      </c>
      <c r="E4" s="1511"/>
      <c r="F4" s="1511"/>
      <c r="G4" s="1511"/>
      <c r="H4" s="1511"/>
      <c r="I4" s="1511"/>
      <c r="J4" s="1511"/>
      <c r="K4" s="1511"/>
      <c r="L4" s="1511"/>
      <c r="M4" s="1511"/>
      <c r="N4" s="1511"/>
      <c r="O4" s="1511"/>
      <c r="P4" s="1512"/>
      <c r="Q4" s="385" t="s">
        <v>23</v>
      </c>
      <c r="R4" s="387" t="s">
        <v>62</v>
      </c>
      <c r="S4" s="127" t="s">
        <v>62</v>
      </c>
      <c r="T4" s="127" t="s">
        <v>62</v>
      </c>
      <c r="U4" s="127" t="s">
        <v>62</v>
      </c>
      <c r="V4" s="127" t="s">
        <v>62</v>
      </c>
      <c r="W4" s="389" t="s">
        <v>62</v>
      </c>
      <c r="X4" s="387">
        <v>5</v>
      </c>
      <c r="Y4" s="127">
        <v>5</v>
      </c>
      <c r="Z4" s="127">
        <v>5</v>
      </c>
      <c r="AA4" s="127">
        <v>6</v>
      </c>
      <c r="AB4" s="127">
        <v>6</v>
      </c>
      <c r="AC4" s="389">
        <v>6</v>
      </c>
      <c r="AD4" s="387"/>
      <c r="AE4" s="127"/>
      <c r="AF4" s="127"/>
      <c r="AG4" s="127"/>
      <c r="AH4" s="127"/>
      <c r="AI4" s="389"/>
      <c r="AJ4" s="387"/>
      <c r="AK4" s="127"/>
      <c r="AL4" s="127"/>
      <c r="AM4" s="127"/>
      <c r="AN4" s="127"/>
      <c r="AO4" s="389"/>
      <c r="AP4" s="387"/>
      <c r="AQ4" s="127"/>
      <c r="AR4" s="127"/>
      <c r="AS4" s="389"/>
      <c r="AT4" s="1424"/>
      <c r="AU4" s="1424"/>
      <c r="AV4" s="1424"/>
      <c r="AW4" s="1424"/>
      <c r="AX4" s="1424"/>
      <c r="AY4" s="1425"/>
      <c r="AZ4" s="6"/>
    </row>
    <row r="5" spans="2:58" ht="12" customHeight="1">
      <c r="B5" s="866">
        <f>スクールカレンダー!D14</f>
        <v>2</v>
      </c>
      <c r="C5" s="867" t="str">
        <f>スクールカレンダー!E14</f>
        <v>土</v>
      </c>
      <c r="D5" s="1505" t="str">
        <f>IF(スクールカレンダー!F14="","",スクールカレンダー!F14)</f>
        <v/>
      </c>
      <c r="E5" s="1506"/>
      <c r="F5" s="1506"/>
      <c r="G5" s="1506"/>
      <c r="H5" s="1506"/>
      <c r="I5" s="1506"/>
      <c r="J5" s="1506"/>
      <c r="K5" s="1506"/>
      <c r="L5" s="1506"/>
      <c r="M5" s="1506"/>
      <c r="N5" s="1506"/>
      <c r="O5" s="1506"/>
      <c r="P5" s="1507"/>
      <c r="Q5" s="851"/>
      <c r="R5" s="852"/>
      <c r="S5" s="853"/>
      <c r="T5" s="853"/>
      <c r="U5" s="853"/>
      <c r="V5" s="853"/>
      <c r="W5" s="854"/>
      <c r="X5" s="852"/>
      <c r="Y5" s="853"/>
      <c r="Z5" s="853"/>
      <c r="AA5" s="853"/>
      <c r="AB5" s="853"/>
      <c r="AC5" s="854"/>
      <c r="AD5" s="852"/>
      <c r="AE5" s="853"/>
      <c r="AF5" s="853"/>
      <c r="AG5" s="853"/>
      <c r="AH5" s="853"/>
      <c r="AI5" s="854"/>
      <c r="AJ5" s="852"/>
      <c r="AK5" s="853"/>
      <c r="AL5" s="853"/>
      <c r="AM5" s="853"/>
      <c r="AN5" s="853"/>
      <c r="AO5" s="854"/>
      <c r="AP5" s="852"/>
      <c r="AQ5" s="853"/>
      <c r="AR5" s="853"/>
      <c r="AS5" s="854"/>
      <c r="AT5" s="1398"/>
      <c r="AU5" s="1398"/>
      <c r="AV5" s="1398"/>
      <c r="AW5" s="1398"/>
      <c r="AX5" s="1398"/>
      <c r="AY5" s="1399"/>
      <c r="AZ5" s="6"/>
    </row>
    <row r="6" spans="2:58" ht="12" customHeight="1">
      <c r="B6" s="866">
        <f>スクールカレンダー!D15</f>
        <v>3</v>
      </c>
      <c r="C6" s="867" t="str">
        <f>スクールカレンダー!E15</f>
        <v>日</v>
      </c>
      <c r="D6" s="1505" t="str">
        <f>IF(スクールカレンダー!F15="","",スクールカレンダー!F15)</f>
        <v>憲法記念日</v>
      </c>
      <c r="E6" s="1506"/>
      <c r="F6" s="1506"/>
      <c r="G6" s="1506"/>
      <c r="H6" s="1506"/>
      <c r="I6" s="1506"/>
      <c r="J6" s="1506"/>
      <c r="K6" s="1506"/>
      <c r="L6" s="1506"/>
      <c r="M6" s="1506"/>
      <c r="N6" s="1506"/>
      <c r="O6" s="1506"/>
      <c r="P6" s="1507"/>
      <c r="Q6" s="851"/>
      <c r="R6" s="852"/>
      <c r="S6" s="853"/>
      <c r="T6" s="853"/>
      <c r="U6" s="853"/>
      <c r="V6" s="853"/>
      <c r="W6" s="854"/>
      <c r="X6" s="852"/>
      <c r="Y6" s="853"/>
      <c r="Z6" s="853"/>
      <c r="AA6" s="853"/>
      <c r="AB6" s="853"/>
      <c r="AC6" s="854"/>
      <c r="AD6" s="852"/>
      <c r="AE6" s="853"/>
      <c r="AF6" s="853"/>
      <c r="AG6" s="853"/>
      <c r="AH6" s="853"/>
      <c r="AI6" s="854"/>
      <c r="AJ6" s="852"/>
      <c r="AK6" s="853"/>
      <c r="AL6" s="853"/>
      <c r="AM6" s="853"/>
      <c r="AN6" s="853"/>
      <c r="AO6" s="854"/>
      <c r="AP6" s="852"/>
      <c r="AQ6" s="853"/>
      <c r="AR6" s="853"/>
      <c r="AS6" s="854"/>
      <c r="AT6" s="1398"/>
      <c r="AU6" s="1398"/>
      <c r="AV6" s="1398"/>
      <c r="AW6" s="1398"/>
      <c r="AX6" s="1398"/>
      <c r="AY6" s="1399"/>
      <c r="AZ6" s="6"/>
    </row>
    <row r="7" spans="2:58" ht="12" customHeight="1">
      <c r="B7" s="866">
        <f>スクールカレンダー!D16</f>
        <v>4</v>
      </c>
      <c r="C7" s="867" t="str">
        <f>スクールカレンダー!E16</f>
        <v>月</v>
      </c>
      <c r="D7" s="1505" t="str">
        <f>IF(スクールカレンダー!F16="","",スクールカレンダー!F16)</f>
        <v>国民の休日</v>
      </c>
      <c r="E7" s="1506"/>
      <c r="F7" s="1506"/>
      <c r="G7" s="1506"/>
      <c r="H7" s="1506"/>
      <c r="I7" s="1506"/>
      <c r="J7" s="1506"/>
      <c r="K7" s="1506"/>
      <c r="L7" s="1506"/>
      <c r="M7" s="1506"/>
      <c r="N7" s="1506"/>
      <c r="O7" s="1506"/>
      <c r="P7" s="1507"/>
      <c r="Q7" s="851"/>
      <c r="R7" s="852"/>
      <c r="S7" s="853"/>
      <c r="T7" s="853"/>
      <c r="U7" s="853"/>
      <c r="V7" s="853"/>
      <c r="W7" s="854"/>
      <c r="X7" s="852"/>
      <c r="Y7" s="853"/>
      <c r="Z7" s="853"/>
      <c r="AA7" s="853"/>
      <c r="AB7" s="853"/>
      <c r="AC7" s="854"/>
      <c r="AD7" s="852"/>
      <c r="AE7" s="853"/>
      <c r="AF7" s="853"/>
      <c r="AG7" s="853"/>
      <c r="AH7" s="853"/>
      <c r="AI7" s="854"/>
      <c r="AJ7" s="852"/>
      <c r="AK7" s="853"/>
      <c r="AL7" s="853"/>
      <c r="AM7" s="853"/>
      <c r="AN7" s="853"/>
      <c r="AO7" s="854"/>
      <c r="AP7" s="852"/>
      <c r="AQ7" s="853"/>
      <c r="AR7" s="853"/>
      <c r="AS7" s="854"/>
      <c r="AT7" s="1398"/>
      <c r="AU7" s="1398"/>
      <c r="AV7" s="1398"/>
      <c r="AW7" s="1398"/>
      <c r="AX7" s="1398"/>
      <c r="AY7" s="1399"/>
      <c r="AZ7" s="6"/>
    </row>
    <row r="8" spans="2:58" ht="12" customHeight="1">
      <c r="B8" s="866">
        <f>スクールカレンダー!D17</f>
        <v>5</v>
      </c>
      <c r="C8" s="867" t="str">
        <f>スクールカレンダー!E17</f>
        <v>火</v>
      </c>
      <c r="D8" s="1505" t="str">
        <f>IF(スクールカレンダー!F17="","",スクールカレンダー!F17)</f>
        <v>子どもの日</v>
      </c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7"/>
      <c r="Q8" s="851"/>
      <c r="R8" s="852"/>
      <c r="S8" s="853"/>
      <c r="T8" s="853"/>
      <c r="U8" s="853"/>
      <c r="V8" s="853"/>
      <c r="W8" s="854"/>
      <c r="X8" s="852"/>
      <c r="Y8" s="853"/>
      <c r="Z8" s="853"/>
      <c r="AA8" s="853"/>
      <c r="AB8" s="853"/>
      <c r="AC8" s="854"/>
      <c r="AD8" s="852"/>
      <c r="AE8" s="853"/>
      <c r="AF8" s="853"/>
      <c r="AG8" s="853"/>
      <c r="AH8" s="853"/>
      <c r="AI8" s="854"/>
      <c r="AJ8" s="852"/>
      <c r="AK8" s="853"/>
      <c r="AL8" s="853"/>
      <c r="AM8" s="853"/>
      <c r="AN8" s="853"/>
      <c r="AO8" s="854"/>
      <c r="AP8" s="852"/>
      <c r="AQ8" s="853"/>
      <c r="AR8" s="853"/>
      <c r="AS8" s="854"/>
      <c r="AT8" s="1398"/>
      <c r="AU8" s="1398"/>
      <c r="AV8" s="1398"/>
      <c r="AW8" s="1398"/>
      <c r="AX8" s="1398"/>
      <c r="AY8" s="1399"/>
      <c r="AZ8" s="6"/>
    </row>
    <row r="9" spans="2:58" ht="12" customHeight="1">
      <c r="B9" s="866">
        <f>スクールカレンダー!D18</f>
        <v>6</v>
      </c>
      <c r="C9" s="867" t="str">
        <f>スクールカレンダー!E18</f>
        <v>水</v>
      </c>
      <c r="D9" s="1558" t="str">
        <f>IF(スクールカレンダー!F18="","",スクールカレンダー!F18)</f>
        <v>振替休日</v>
      </c>
      <c r="E9" s="1559"/>
      <c r="F9" s="1559"/>
      <c r="G9" s="1559"/>
      <c r="H9" s="1559"/>
      <c r="I9" s="1559"/>
      <c r="J9" s="1559"/>
      <c r="K9" s="1559"/>
      <c r="L9" s="1559"/>
      <c r="M9" s="1559"/>
      <c r="N9" s="1559"/>
      <c r="O9" s="1559"/>
      <c r="P9" s="1560"/>
      <c r="Q9" s="851"/>
      <c r="R9" s="852"/>
      <c r="S9" s="853"/>
      <c r="T9" s="853"/>
      <c r="U9" s="853"/>
      <c r="V9" s="853"/>
      <c r="W9" s="853"/>
      <c r="X9" s="852"/>
      <c r="Y9" s="853"/>
      <c r="Z9" s="853"/>
      <c r="AA9" s="853"/>
      <c r="AB9" s="853"/>
      <c r="AC9" s="854"/>
      <c r="AD9" s="852"/>
      <c r="AE9" s="853"/>
      <c r="AF9" s="853"/>
      <c r="AG9" s="853"/>
      <c r="AH9" s="853"/>
      <c r="AI9" s="854"/>
      <c r="AJ9" s="852"/>
      <c r="AK9" s="853"/>
      <c r="AL9" s="853"/>
      <c r="AM9" s="853"/>
      <c r="AN9" s="853"/>
      <c r="AO9" s="854"/>
      <c r="AP9" s="852"/>
      <c r="AQ9" s="853"/>
      <c r="AR9" s="853"/>
      <c r="AS9" s="854"/>
      <c r="AT9" s="1398"/>
      <c r="AU9" s="1398"/>
      <c r="AV9" s="1398"/>
      <c r="AW9" s="1398"/>
      <c r="AX9" s="1398"/>
      <c r="AY9" s="1399"/>
      <c r="AZ9" s="6"/>
    </row>
    <row r="10" spans="2:58" ht="12" customHeight="1">
      <c r="B10" s="397">
        <f>スクールカレンダー!D19</f>
        <v>7</v>
      </c>
      <c r="C10" s="399" t="str">
        <f>スクールカレンダー!E19</f>
        <v>木</v>
      </c>
      <c r="D10" s="1494" t="str">
        <f>IF(スクールカレンダー!F19="","",スクールカレンダー!F19)</f>
        <v>PTA本部役員会</v>
      </c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2"/>
      <c r="Q10" s="385" t="s">
        <v>23</v>
      </c>
      <c r="R10" s="387" t="s">
        <v>62</v>
      </c>
      <c r="S10" s="127" t="s">
        <v>62</v>
      </c>
      <c r="T10" s="127" t="s">
        <v>62</v>
      </c>
      <c r="U10" s="127" t="s">
        <v>62</v>
      </c>
      <c r="V10" s="127" t="s">
        <v>351</v>
      </c>
      <c r="W10" s="1137" t="s">
        <v>62</v>
      </c>
      <c r="X10" s="387">
        <v>4</v>
      </c>
      <c r="Y10" s="127">
        <v>5</v>
      </c>
      <c r="Z10" s="127">
        <v>5</v>
      </c>
      <c r="AA10" s="127">
        <v>6</v>
      </c>
      <c r="AB10" s="127">
        <v>6</v>
      </c>
      <c r="AC10" s="389">
        <v>6</v>
      </c>
      <c r="AD10" s="387">
        <v>1</v>
      </c>
      <c r="AE10" s="127"/>
      <c r="AF10" s="127"/>
      <c r="AG10" s="127"/>
      <c r="AH10" s="127"/>
      <c r="AI10" s="389"/>
      <c r="AJ10" s="387"/>
      <c r="AK10" s="127"/>
      <c r="AL10" s="127"/>
      <c r="AM10" s="127"/>
      <c r="AN10" s="127"/>
      <c r="AO10" s="389"/>
      <c r="AP10" s="387"/>
      <c r="AQ10" s="127"/>
      <c r="AR10" s="127"/>
      <c r="AS10" s="389"/>
      <c r="AT10" s="1424" t="s">
        <v>589</v>
      </c>
      <c r="AU10" s="1424"/>
      <c r="AV10" s="1424"/>
      <c r="AW10" s="1424"/>
      <c r="AX10" s="1424"/>
      <c r="AY10" s="1425"/>
      <c r="AZ10" s="6"/>
    </row>
    <row r="11" spans="2:58" ht="12" customHeight="1">
      <c r="B11" s="510">
        <f>スクールカレンダー!D20</f>
        <v>8</v>
      </c>
      <c r="C11" s="399" t="str">
        <f>スクールカレンダー!E20</f>
        <v>金</v>
      </c>
      <c r="D11" s="1497" t="str">
        <f>IF(スクールカレンダー!F20="","",スクールカレンダー!F20)</f>
        <v>学級経営検討会議　
〈特別日課〉　ALT</v>
      </c>
      <c r="E11" s="1498"/>
      <c r="F11" s="1498"/>
      <c r="G11" s="1498"/>
      <c r="H11" s="1498"/>
      <c r="I11" s="1498"/>
      <c r="J11" s="1498"/>
      <c r="K11" s="1498"/>
      <c r="L11" s="1498"/>
      <c r="M11" s="1498"/>
      <c r="N11" s="1498"/>
      <c r="O11" s="1498"/>
      <c r="P11" s="1499"/>
      <c r="Q11" s="385" t="s">
        <v>23</v>
      </c>
      <c r="R11" s="387" t="s">
        <v>62</v>
      </c>
      <c r="S11" s="127" t="s">
        <v>62</v>
      </c>
      <c r="T11" s="127" t="s">
        <v>62</v>
      </c>
      <c r="U11" s="127" t="s">
        <v>62</v>
      </c>
      <c r="V11" s="127" t="s">
        <v>62</v>
      </c>
      <c r="W11" s="843" t="s">
        <v>62</v>
      </c>
      <c r="X11" s="387">
        <v>5</v>
      </c>
      <c r="Y11" s="127">
        <v>5</v>
      </c>
      <c r="Z11" s="127">
        <v>6</v>
      </c>
      <c r="AA11" s="127">
        <v>6</v>
      </c>
      <c r="AB11" s="127">
        <v>6</v>
      </c>
      <c r="AC11" s="127">
        <v>6</v>
      </c>
      <c r="AD11" s="387"/>
      <c r="AE11" s="127"/>
      <c r="AF11" s="127"/>
      <c r="AG11" s="127"/>
      <c r="AH11" s="127"/>
      <c r="AI11" s="389"/>
      <c r="AJ11" s="513"/>
      <c r="AK11" s="514"/>
      <c r="AL11" s="514"/>
      <c r="AM11" s="514"/>
      <c r="AN11" s="514"/>
      <c r="AO11" s="515"/>
      <c r="AP11" s="513"/>
      <c r="AQ11" s="514"/>
      <c r="AR11" s="514"/>
      <c r="AS11" s="515"/>
      <c r="AT11" s="1423"/>
      <c r="AU11" s="1424"/>
      <c r="AV11" s="1424"/>
      <c r="AW11" s="1424"/>
      <c r="AX11" s="1424"/>
      <c r="AY11" s="1425"/>
      <c r="AZ11" s="6"/>
    </row>
    <row r="12" spans="2:58" ht="12" customHeight="1">
      <c r="B12" s="866">
        <f>スクールカレンダー!D21</f>
        <v>9</v>
      </c>
      <c r="C12" s="867" t="str">
        <f>スクールカレンダー!E21</f>
        <v>土</v>
      </c>
      <c r="D12" s="1558"/>
      <c r="E12" s="1559"/>
      <c r="F12" s="1559"/>
      <c r="G12" s="1559"/>
      <c r="H12" s="1559"/>
      <c r="I12" s="1559"/>
      <c r="J12" s="1559"/>
      <c r="K12" s="1559"/>
      <c r="L12" s="1559"/>
      <c r="M12" s="1559"/>
      <c r="N12" s="1559"/>
      <c r="O12" s="1559"/>
      <c r="P12" s="1560"/>
      <c r="Q12" s="851"/>
      <c r="R12" s="852"/>
      <c r="S12" s="853"/>
      <c r="T12" s="853"/>
      <c r="U12" s="853"/>
      <c r="V12" s="853"/>
      <c r="W12" s="1110"/>
      <c r="X12" s="852"/>
      <c r="Y12" s="853"/>
      <c r="Z12" s="853"/>
      <c r="AA12" s="853"/>
      <c r="AB12" s="853"/>
      <c r="AC12" s="854"/>
      <c r="AD12" s="852"/>
      <c r="AE12" s="853"/>
      <c r="AF12" s="853"/>
      <c r="AG12" s="853"/>
      <c r="AH12" s="853"/>
      <c r="AI12" s="854"/>
      <c r="AJ12" s="852"/>
      <c r="AK12" s="853"/>
      <c r="AL12" s="853"/>
      <c r="AM12" s="853"/>
      <c r="AN12" s="853"/>
      <c r="AO12" s="854"/>
      <c r="AP12" s="852"/>
      <c r="AQ12" s="853"/>
      <c r="AR12" s="853"/>
      <c r="AS12" s="854"/>
      <c r="AT12" s="1398"/>
      <c r="AU12" s="1398"/>
      <c r="AV12" s="1398"/>
      <c r="AW12" s="1398"/>
      <c r="AX12" s="1398"/>
      <c r="AY12" s="1399"/>
      <c r="AZ12" s="6"/>
    </row>
    <row r="13" spans="2:58" ht="12" customHeight="1">
      <c r="B13" s="866">
        <f>スクールカレンダー!D22</f>
        <v>10</v>
      </c>
      <c r="C13" s="867" t="str">
        <f>スクールカレンダー!E22</f>
        <v>日</v>
      </c>
      <c r="D13" s="1558" t="str">
        <f>IF(スクールカレンダー!F22="","",スクールカレンダー!F22)</f>
        <v/>
      </c>
      <c r="E13" s="1559"/>
      <c r="F13" s="1559"/>
      <c r="G13" s="1559"/>
      <c r="H13" s="1559"/>
      <c r="I13" s="1559"/>
      <c r="J13" s="1559"/>
      <c r="K13" s="1559"/>
      <c r="L13" s="1559"/>
      <c r="M13" s="1559"/>
      <c r="N13" s="1559"/>
      <c r="O13" s="1559"/>
      <c r="P13" s="1560"/>
      <c r="Q13" s="851"/>
      <c r="R13" s="852"/>
      <c r="S13" s="853"/>
      <c r="T13" s="853"/>
      <c r="U13" s="853"/>
      <c r="V13" s="853"/>
      <c r="W13" s="913"/>
      <c r="X13" s="852"/>
      <c r="Y13" s="853"/>
      <c r="Z13" s="853"/>
      <c r="AA13" s="853"/>
      <c r="AB13" s="853"/>
      <c r="AC13" s="854"/>
      <c r="AD13" s="852"/>
      <c r="AE13" s="853"/>
      <c r="AF13" s="853"/>
      <c r="AG13" s="853"/>
      <c r="AH13" s="853"/>
      <c r="AI13" s="854"/>
      <c r="AJ13" s="852"/>
      <c r="AK13" s="853"/>
      <c r="AL13" s="853"/>
      <c r="AM13" s="853"/>
      <c r="AN13" s="853"/>
      <c r="AO13" s="854"/>
      <c r="AP13" s="852"/>
      <c r="AQ13" s="853"/>
      <c r="AR13" s="853"/>
      <c r="AS13" s="854"/>
      <c r="AT13" s="1398"/>
      <c r="AU13" s="1398"/>
      <c r="AV13" s="1398"/>
      <c r="AW13" s="1398"/>
      <c r="AX13" s="1398"/>
      <c r="AY13" s="1399"/>
      <c r="AZ13" s="6"/>
    </row>
    <row r="14" spans="2:58" ht="12" customHeight="1">
      <c r="B14" s="397">
        <f>スクールカレンダー!D23</f>
        <v>11</v>
      </c>
      <c r="C14" s="399" t="str">
        <f>スクールカレンダー!E23</f>
        <v>月</v>
      </c>
      <c r="D14" s="1494" t="str">
        <f>IF(スクールカレンダー!F23="","",スクールカレンダー!F23)</f>
        <v>町小中高連携推進会議
尿検査2次配付</v>
      </c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  <c r="O14" s="1495"/>
      <c r="P14" s="1496"/>
      <c r="Q14" s="385" t="s">
        <v>414</v>
      </c>
      <c r="R14" s="387" t="s">
        <v>412</v>
      </c>
      <c r="S14" s="127" t="s">
        <v>412</v>
      </c>
      <c r="T14" s="127" t="s">
        <v>412</v>
      </c>
      <c r="U14" s="127" t="s">
        <v>412</v>
      </c>
      <c r="V14" s="127" t="s">
        <v>412</v>
      </c>
      <c r="W14" s="127" t="s">
        <v>412</v>
      </c>
      <c r="X14" s="387">
        <v>5</v>
      </c>
      <c r="Y14" s="127">
        <v>5</v>
      </c>
      <c r="Z14" s="127">
        <v>6</v>
      </c>
      <c r="AA14" s="127">
        <v>6</v>
      </c>
      <c r="AB14" s="127">
        <v>6</v>
      </c>
      <c r="AC14" s="389">
        <v>6</v>
      </c>
      <c r="AD14" s="387"/>
      <c r="AE14" s="127"/>
      <c r="AF14" s="127"/>
      <c r="AG14" s="127"/>
      <c r="AH14" s="127"/>
      <c r="AI14" s="389"/>
      <c r="AJ14" s="387"/>
      <c r="AK14" s="127"/>
      <c r="AL14" s="127"/>
      <c r="AM14" s="127"/>
      <c r="AN14" s="127"/>
      <c r="AO14" s="389"/>
      <c r="AP14" s="387"/>
      <c r="AQ14" s="127"/>
      <c r="AR14" s="127"/>
      <c r="AS14" s="389"/>
      <c r="AT14" s="1424"/>
      <c r="AU14" s="1424"/>
      <c r="AV14" s="1424"/>
      <c r="AW14" s="1424"/>
      <c r="AX14" s="1424"/>
      <c r="AY14" s="1425"/>
      <c r="AZ14" s="6"/>
      <c r="BA14" s="1424"/>
      <c r="BB14" s="1424"/>
      <c r="BC14" s="1424"/>
      <c r="BD14" s="1424"/>
      <c r="BE14" s="1424"/>
      <c r="BF14" s="1425"/>
    </row>
    <row r="15" spans="2:58" ht="12" customHeight="1">
      <c r="B15" s="510">
        <f>スクールカレンダー!D24</f>
        <v>12</v>
      </c>
      <c r="C15" s="399" t="str">
        <f>スクールカレンダー!E24</f>
        <v>火</v>
      </c>
      <c r="D15" s="1497" t="str">
        <f>IF(スクールカレンダー!F24="","",スクールカレンダー!F24)</f>
        <v>校外班集会・集団下校　尿検査回収
町特別支援連絡協議会総会・専門家チーム研修➀　本部交流保護者説明会
ALT</v>
      </c>
      <c r="E15" s="1498"/>
      <c r="F15" s="1498"/>
      <c r="G15" s="1498"/>
      <c r="H15" s="1498"/>
      <c r="I15" s="1498"/>
      <c r="J15" s="1498"/>
      <c r="K15" s="1498"/>
      <c r="L15" s="1498"/>
      <c r="M15" s="1498"/>
      <c r="N15" s="1498"/>
      <c r="O15" s="1498"/>
      <c r="P15" s="1499"/>
      <c r="Q15" s="512" t="s">
        <v>23</v>
      </c>
      <c r="R15" s="513" t="s">
        <v>62</v>
      </c>
      <c r="S15" s="514" t="s">
        <v>62</v>
      </c>
      <c r="T15" s="514" t="s">
        <v>62</v>
      </c>
      <c r="U15" s="514" t="s">
        <v>62</v>
      </c>
      <c r="V15" s="514" t="s">
        <v>62</v>
      </c>
      <c r="W15" s="518"/>
      <c r="X15" s="513">
        <v>5</v>
      </c>
      <c r="Y15" s="514">
        <v>5</v>
      </c>
      <c r="Z15" s="514">
        <v>5</v>
      </c>
      <c r="AA15" s="514">
        <v>5</v>
      </c>
      <c r="AB15" s="514">
        <v>5</v>
      </c>
      <c r="AC15" s="514">
        <v>5</v>
      </c>
      <c r="AD15" s="513"/>
      <c r="AE15" s="514"/>
      <c r="AF15" s="514"/>
      <c r="AG15" s="514"/>
      <c r="AH15" s="514"/>
      <c r="AI15" s="515"/>
      <c r="AJ15" s="513"/>
      <c r="AK15" s="514"/>
      <c r="AL15" s="514"/>
      <c r="AM15" s="514"/>
      <c r="AN15" s="514"/>
      <c r="AO15" s="515"/>
      <c r="AP15" s="513"/>
      <c r="AQ15" s="514"/>
      <c r="AR15" s="514"/>
      <c r="AS15" s="515"/>
      <c r="AT15" s="1401"/>
      <c r="AU15" s="1401"/>
      <c r="AV15" s="1401"/>
      <c r="AW15" s="1401"/>
      <c r="AX15" s="1401"/>
      <c r="AY15" s="1402"/>
      <c r="AZ15" s="6"/>
      <c r="BA15" s="1424"/>
      <c r="BB15" s="1424"/>
      <c r="BC15" s="1424"/>
      <c r="BD15" s="1424"/>
      <c r="BE15" s="1424"/>
      <c r="BF15" s="1425"/>
    </row>
    <row r="16" spans="2:58" ht="12" customHeight="1">
      <c r="B16" s="510">
        <f>スクールカレンダー!D25</f>
        <v>13</v>
      </c>
      <c r="C16" s="399" t="str">
        <f>スクールカレンダー!E25</f>
        <v>水</v>
      </c>
      <c r="D16" s="1497" t="str">
        <f>IF(スクールカレンダー!F25="","",スクールカレンダー!F25)</f>
        <v>職員会議④チャレンジ クリーン作戦</v>
      </c>
      <c r="E16" s="1498"/>
      <c r="F16" s="1498"/>
      <c r="G16" s="1498"/>
      <c r="H16" s="1498"/>
      <c r="I16" s="1498"/>
      <c r="J16" s="1498"/>
      <c r="K16" s="1498"/>
      <c r="L16" s="1498"/>
      <c r="M16" s="1498"/>
      <c r="N16" s="1498"/>
      <c r="O16" s="1498"/>
      <c r="P16" s="1499"/>
      <c r="Q16" s="512" t="s">
        <v>23</v>
      </c>
      <c r="R16" s="513" t="s">
        <v>62</v>
      </c>
      <c r="S16" s="514" t="s">
        <v>62</v>
      </c>
      <c r="T16" s="514" t="s">
        <v>62</v>
      </c>
      <c r="U16" s="514" t="s">
        <v>62</v>
      </c>
      <c r="V16" s="514" t="s">
        <v>563</v>
      </c>
      <c r="W16" s="521"/>
      <c r="X16" s="513">
        <v>4</v>
      </c>
      <c r="Y16" s="514">
        <v>4</v>
      </c>
      <c r="Z16" s="514">
        <v>4</v>
      </c>
      <c r="AA16" s="514">
        <v>4</v>
      </c>
      <c r="AB16" s="514">
        <v>4</v>
      </c>
      <c r="AC16" s="515">
        <v>4</v>
      </c>
      <c r="AD16" s="513">
        <v>1</v>
      </c>
      <c r="AE16" s="514">
        <v>1</v>
      </c>
      <c r="AF16" s="514">
        <v>1</v>
      </c>
      <c r="AG16" s="514">
        <v>1</v>
      </c>
      <c r="AH16" s="514">
        <v>1</v>
      </c>
      <c r="AI16" s="515">
        <v>1</v>
      </c>
      <c r="AJ16" s="513"/>
      <c r="AK16" s="514"/>
      <c r="AL16" s="514"/>
      <c r="AM16" s="514"/>
      <c r="AN16" s="514"/>
      <c r="AO16" s="515"/>
      <c r="AP16" s="513"/>
      <c r="AQ16" s="514"/>
      <c r="AR16" s="514"/>
      <c r="AS16" s="515"/>
      <c r="AT16" s="1400" t="s">
        <v>585</v>
      </c>
      <c r="AU16" s="1401"/>
      <c r="AV16" s="1401"/>
      <c r="AW16" s="1401"/>
      <c r="AX16" s="1401"/>
      <c r="AY16" s="1402"/>
      <c r="AZ16" s="6"/>
      <c r="BA16" s="1423"/>
      <c r="BB16" s="1424"/>
      <c r="BC16" s="1424"/>
      <c r="BD16" s="1424"/>
      <c r="BE16" s="1424"/>
      <c r="BF16" s="1425"/>
    </row>
    <row r="17" spans="2:52" ht="12" customHeight="1">
      <c r="B17" s="510">
        <f>スクールカレンダー!D26</f>
        <v>14</v>
      </c>
      <c r="C17" s="399" t="str">
        <f>スクールカレンダー!E26</f>
        <v>木</v>
      </c>
      <c r="D17" s="1497" t="str">
        <f>IF(スクールカレンダー!F26="","",スクールカレンダー!F26)</f>
        <v>委員会前③
PTA合同役員会
町教研役員会①</v>
      </c>
      <c r="E17" s="1498"/>
      <c r="F17" s="1498"/>
      <c r="G17" s="1498"/>
      <c r="H17" s="1498"/>
      <c r="I17" s="1498"/>
      <c r="J17" s="1498"/>
      <c r="K17" s="1498"/>
      <c r="L17" s="1498"/>
      <c r="M17" s="1498"/>
      <c r="N17" s="1498"/>
      <c r="O17" s="1498"/>
      <c r="P17" s="1499"/>
      <c r="Q17" s="512" t="s">
        <v>23</v>
      </c>
      <c r="R17" s="513" t="s">
        <v>62</v>
      </c>
      <c r="S17" s="514" t="s">
        <v>62</v>
      </c>
      <c r="T17" s="514" t="s">
        <v>62</v>
      </c>
      <c r="U17" s="514" t="s">
        <v>62</v>
      </c>
      <c r="V17" s="514" t="s">
        <v>62</v>
      </c>
      <c r="W17" s="515" t="s">
        <v>413</v>
      </c>
      <c r="X17" s="513">
        <v>5</v>
      </c>
      <c r="Y17" s="514">
        <v>5</v>
      </c>
      <c r="Z17" s="514">
        <v>5</v>
      </c>
      <c r="AA17" s="514">
        <v>6</v>
      </c>
      <c r="AB17" s="514">
        <v>6</v>
      </c>
      <c r="AC17" s="515">
        <v>6</v>
      </c>
      <c r="AD17" s="513"/>
      <c r="AE17" s="514"/>
      <c r="AF17" s="514"/>
      <c r="AG17" s="514"/>
      <c r="AH17" s="514"/>
      <c r="AI17" s="515"/>
      <c r="AJ17" s="513"/>
      <c r="AK17" s="514"/>
      <c r="AL17" s="514"/>
      <c r="AM17" s="514">
        <v>1</v>
      </c>
      <c r="AN17" s="514">
        <v>1</v>
      </c>
      <c r="AO17" s="515">
        <v>1</v>
      </c>
      <c r="AP17" s="513"/>
      <c r="AQ17" s="514"/>
      <c r="AR17" s="514"/>
      <c r="AS17" s="515"/>
      <c r="AT17" s="1401"/>
      <c r="AU17" s="1401"/>
      <c r="AV17" s="1401"/>
      <c r="AW17" s="1401"/>
      <c r="AX17" s="1401"/>
      <c r="AY17" s="1402"/>
      <c r="AZ17" s="6"/>
    </row>
    <row r="18" spans="2:52" ht="12" customHeight="1">
      <c r="B18" s="510">
        <f>スクールカレンダー!D27</f>
        <v>15</v>
      </c>
      <c r="C18" s="399" t="str">
        <f>スクールカレンダー!E27</f>
        <v>金</v>
      </c>
      <c r="D18" s="1497" t="str">
        <f>IF(スクールカレンダー!F27="","",スクールカレンダー!F27)</f>
        <v>ALT
本部交流随行者説明会</v>
      </c>
      <c r="E18" s="1498"/>
      <c r="F18" s="1498"/>
      <c r="G18" s="1498"/>
      <c r="H18" s="1498"/>
      <c r="I18" s="1498"/>
      <c r="J18" s="1498"/>
      <c r="K18" s="1498"/>
      <c r="L18" s="1498"/>
      <c r="M18" s="1498"/>
      <c r="N18" s="1498"/>
      <c r="O18" s="1498"/>
      <c r="P18" s="1499"/>
      <c r="Q18" s="512" t="s">
        <v>23</v>
      </c>
      <c r="R18" s="513" t="s">
        <v>62</v>
      </c>
      <c r="S18" s="514" t="s">
        <v>62</v>
      </c>
      <c r="T18" s="514" t="s">
        <v>62</v>
      </c>
      <c r="U18" s="514" t="s">
        <v>62</v>
      </c>
      <c r="V18" s="514" t="s">
        <v>563</v>
      </c>
      <c r="W18" s="515" t="s">
        <v>62</v>
      </c>
      <c r="X18" s="513">
        <v>4.5</v>
      </c>
      <c r="Y18" s="514">
        <v>4.5</v>
      </c>
      <c r="Z18" s="514">
        <v>5.5</v>
      </c>
      <c r="AA18" s="514">
        <v>5.5</v>
      </c>
      <c r="AB18" s="514">
        <v>5.5</v>
      </c>
      <c r="AC18" s="514">
        <v>5.5</v>
      </c>
      <c r="AD18" s="513">
        <v>0.5</v>
      </c>
      <c r="AE18" s="514">
        <v>0.5</v>
      </c>
      <c r="AF18" s="514">
        <v>0.5</v>
      </c>
      <c r="AG18" s="514">
        <v>0.5</v>
      </c>
      <c r="AH18" s="514">
        <v>0.5</v>
      </c>
      <c r="AI18" s="514">
        <v>0.5</v>
      </c>
      <c r="AJ18" s="513"/>
      <c r="AK18" s="514"/>
      <c r="AL18" s="514"/>
      <c r="AM18" s="514"/>
      <c r="AN18" s="514"/>
      <c r="AO18" s="515"/>
      <c r="AP18" s="513"/>
      <c r="AQ18" s="514"/>
      <c r="AR18" s="514"/>
      <c r="AS18" s="515"/>
      <c r="AT18" s="1424" t="s">
        <v>632</v>
      </c>
      <c r="AU18" s="1424"/>
      <c r="AV18" s="1424"/>
      <c r="AW18" s="1424"/>
      <c r="AX18" s="1424"/>
      <c r="AY18" s="1425"/>
      <c r="AZ18" s="6"/>
    </row>
    <row r="19" spans="2:52" ht="12" customHeight="1">
      <c r="B19" s="1091">
        <f>スクールカレンダー!D28</f>
        <v>16</v>
      </c>
      <c r="C19" s="1092" t="str">
        <f>スクールカレンダー!E28</f>
        <v>土</v>
      </c>
      <c r="D19" s="1555" t="str">
        <f>IF(スクールカレンダー!F28="","",スクールカレンダー!F28)</f>
        <v>土曜授業
引き渡し訓練</v>
      </c>
      <c r="E19" s="1556"/>
      <c r="F19" s="1556"/>
      <c r="G19" s="1556"/>
      <c r="H19" s="1556"/>
      <c r="I19" s="1556"/>
      <c r="J19" s="1556"/>
      <c r="K19" s="1556"/>
      <c r="L19" s="1556"/>
      <c r="M19" s="1556"/>
      <c r="N19" s="1556"/>
      <c r="O19" s="1556"/>
      <c r="P19" s="1557"/>
      <c r="Q19" s="1093"/>
      <c r="R19" s="997" t="s">
        <v>62</v>
      </c>
      <c r="S19" s="998" t="s">
        <v>62</v>
      </c>
      <c r="T19" s="998" t="s">
        <v>62</v>
      </c>
      <c r="U19" s="1094"/>
      <c r="V19" s="1094"/>
      <c r="W19" s="1118"/>
      <c r="X19" s="997">
        <v>3</v>
      </c>
      <c r="Y19" s="998">
        <v>3</v>
      </c>
      <c r="Z19" s="998">
        <v>3</v>
      </c>
      <c r="AA19" s="998">
        <v>3</v>
      </c>
      <c r="AB19" s="998">
        <v>3</v>
      </c>
      <c r="AC19" s="999">
        <v>3</v>
      </c>
      <c r="AD19" s="997"/>
      <c r="AE19" s="998"/>
      <c r="AF19" s="998"/>
      <c r="AG19" s="998"/>
      <c r="AH19" s="998"/>
      <c r="AI19" s="999"/>
      <c r="AJ19" s="997"/>
      <c r="AK19" s="998"/>
      <c r="AL19" s="998"/>
      <c r="AM19" s="998"/>
      <c r="AN19" s="998"/>
      <c r="AO19" s="999"/>
      <c r="AP19" s="997"/>
      <c r="AQ19" s="998"/>
      <c r="AR19" s="998"/>
      <c r="AS19" s="999"/>
      <c r="AT19" s="1503"/>
      <c r="AU19" s="1503"/>
      <c r="AV19" s="1503"/>
      <c r="AW19" s="1503"/>
      <c r="AX19" s="1503"/>
      <c r="AY19" s="1504"/>
      <c r="AZ19" s="6"/>
    </row>
    <row r="20" spans="2:52" ht="12" customHeight="1">
      <c r="B20" s="866">
        <f>スクールカレンダー!D29</f>
        <v>17</v>
      </c>
      <c r="C20" s="867" t="str">
        <f>スクールカレンダー!E29</f>
        <v>日</v>
      </c>
      <c r="D20" s="1558" t="str">
        <f>IF(スクールカレンダー!F29="","",スクールカレンダー!F29)</f>
        <v/>
      </c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60"/>
      <c r="Q20" s="851"/>
      <c r="R20" s="852"/>
      <c r="S20" s="853"/>
      <c r="T20" s="853"/>
      <c r="U20" s="853"/>
      <c r="V20" s="853"/>
      <c r="W20" s="854"/>
      <c r="X20" s="852"/>
      <c r="Y20" s="853"/>
      <c r="Z20" s="853"/>
      <c r="AA20" s="853"/>
      <c r="AB20" s="853"/>
      <c r="AC20" s="854"/>
      <c r="AD20" s="852"/>
      <c r="AE20" s="853"/>
      <c r="AF20" s="853"/>
      <c r="AG20" s="853"/>
      <c r="AH20" s="853"/>
      <c r="AI20" s="854"/>
      <c r="AJ20" s="852"/>
      <c r="AK20" s="853"/>
      <c r="AL20" s="853"/>
      <c r="AM20" s="853"/>
      <c r="AN20" s="853"/>
      <c r="AO20" s="854"/>
      <c r="AP20" s="852"/>
      <c r="AQ20" s="853"/>
      <c r="AR20" s="853"/>
      <c r="AS20" s="854"/>
      <c r="AT20" s="1398"/>
      <c r="AU20" s="1398"/>
      <c r="AV20" s="1398"/>
      <c r="AW20" s="1398"/>
      <c r="AX20" s="1398"/>
      <c r="AY20" s="1399"/>
      <c r="AZ20" s="6"/>
    </row>
    <row r="21" spans="2:52" ht="12" customHeight="1">
      <c r="B21" s="397">
        <f>スクールカレンダー!D30</f>
        <v>18</v>
      </c>
      <c r="C21" s="399" t="str">
        <f>スクールカレンダー!E30</f>
        <v>月</v>
      </c>
      <c r="D21" s="1494" t="str">
        <f>IF(スクールカレンダー!F30="","",スクールカレンダー!F30)</f>
        <v/>
      </c>
      <c r="E21" s="1495"/>
      <c r="F21" s="1495"/>
      <c r="G21" s="1495"/>
      <c r="H21" s="1495"/>
      <c r="I21" s="1495"/>
      <c r="J21" s="1495"/>
      <c r="K21" s="1495"/>
      <c r="L21" s="1495"/>
      <c r="M21" s="1495"/>
      <c r="N21" s="1495"/>
      <c r="O21" s="1495"/>
      <c r="P21" s="1496"/>
      <c r="Q21" s="385" t="s">
        <v>418</v>
      </c>
      <c r="R21" s="387" t="s">
        <v>415</v>
      </c>
      <c r="S21" s="127" t="s">
        <v>415</v>
      </c>
      <c r="T21" s="127" t="s">
        <v>415</v>
      </c>
      <c r="U21" s="127" t="s">
        <v>415</v>
      </c>
      <c r="V21" s="127" t="s">
        <v>415</v>
      </c>
      <c r="W21" s="127" t="s">
        <v>415</v>
      </c>
      <c r="X21" s="387">
        <v>5</v>
      </c>
      <c r="Y21" s="127">
        <v>5</v>
      </c>
      <c r="Z21" s="127">
        <v>6</v>
      </c>
      <c r="AA21" s="127">
        <v>6</v>
      </c>
      <c r="AB21" s="127">
        <v>6</v>
      </c>
      <c r="AC21" s="389">
        <v>6</v>
      </c>
      <c r="AD21" s="387"/>
      <c r="AE21" s="127"/>
      <c r="AF21" s="127"/>
      <c r="AG21" s="127"/>
      <c r="AH21" s="127"/>
      <c r="AI21" s="389"/>
      <c r="AJ21" s="387"/>
      <c r="AK21" s="127"/>
      <c r="AL21" s="127"/>
      <c r="AM21" s="127"/>
      <c r="AN21" s="127"/>
      <c r="AO21" s="389"/>
      <c r="AP21" s="387"/>
      <c r="AQ21" s="127"/>
      <c r="AR21" s="127"/>
      <c r="AS21" s="389"/>
      <c r="AT21" s="1424"/>
      <c r="AU21" s="1424"/>
      <c r="AV21" s="1424"/>
      <c r="AW21" s="1424"/>
      <c r="AX21" s="1424"/>
      <c r="AY21" s="1425"/>
      <c r="AZ21" s="6"/>
    </row>
    <row r="22" spans="2:52" ht="12" customHeight="1">
      <c r="B22" s="510">
        <f>スクールカレンダー!D31</f>
        <v>19</v>
      </c>
      <c r="C22" s="399" t="str">
        <f>スクールカレンダー!E31</f>
        <v>火</v>
      </c>
      <c r="D22" s="1497" t="str">
        <f>IF(スクールカレンダー!F31="","",スクールカレンダー!F31)</f>
        <v xml:space="preserve">ALT
</v>
      </c>
      <c r="E22" s="1498"/>
      <c r="F22" s="1498"/>
      <c r="G22" s="1498"/>
      <c r="H22" s="1498"/>
      <c r="I22" s="1498"/>
      <c r="J22" s="1498"/>
      <c r="K22" s="1498"/>
      <c r="L22" s="1498"/>
      <c r="M22" s="1498"/>
      <c r="N22" s="1498"/>
      <c r="O22" s="1498"/>
      <c r="P22" s="1499"/>
      <c r="Q22" s="512" t="s">
        <v>23</v>
      </c>
      <c r="R22" s="513" t="s">
        <v>62</v>
      </c>
      <c r="S22" s="514" t="s">
        <v>62</v>
      </c>
      <c r="T22" s="514" t="s">
        <v>62</v>
      </c>
      <c r="U22" s="514" t="s">
        <v>62</v>
      </c>
      <c r="V22" s="514" t="s">
        <v>62</v>
      </c>
      <c r="W22" s="515" t="s">
        <v>62</v>
      </c>
      <c r="X22" s="513">
        <v>5</v>
      </c>
      <c r="Y22" s="514">
        <v>5</v>
      </c>
      <c r="Z22" s="514">
        <v>5</v>
      </c>
      <c r="AA22" s="514">
        <v>6</v>
      </c>
      <c r="AB22" s="514">
        <v>6</v>
      </c>
      <c r="AC22" s="515">
        <v>6</v>
      </c>
      <c r="AD22" s="513"/>
      <c r="AE22" s="514"/>
      <c r="AF22" s="514"/>
      <c r="AG22" s="514"/>
      <c r="AH22" s="514"/>
      <c r="AI22" s="515"/>
      <c r="AJ22" s="513"/>
      <c r="AK22" s="514"/>
      <c r="AL22" s="514"/>
      <c r="AM22" s="514"/>
      <c r="AN22" s="514"/>
      <c r="AO22" s="515"/>
      <c r="AP22" s="513"/>
      <c r="AQ22" s="514"/>
      <c r="AR22" s="514"/>
      <c r="AS22" s="515"/>
      <c r="AT22" s="1401"/>
      <c r="AU22" s="1401"/>
      <c r="AV22" s="1401"/>
      <c r="AW22" s="1401"/>
      <c r="AX22" s="1401"/>
      <c r="AY22" s="1402"/>
      <c r="AZ22" s="6"/>
    </row>
    <row r="23" spans="2:52" ht="12" customHeight="1">
      <c r="B23" s="510">
        <f>スクールカレンダー!D32</f>
        <v>20</v>
      </c>
      <c r="C23" s="399" t="str">
        <f>スクールカレンダー!E32</f>
        <v>水</v>
      </c>
      <c r="D23" s="1500" t="str">
        <f>IF(スクールカレンダー!F32="","",スクールカレンダー!F32)</f>
        <v>研修②　
チャレンジタイム</v>
      </c>
      <c r="E23" s="1501"/>
      <c r="F23" s="1501"/>
      <c r="G23" s="1501"/>
      <c r="H23" s="1501"/>
      <c r="I23" s="1501"/>
      <c r="J23" s="1501"/>
      <c r="K23" s="1501"/>
      <c r="L23" s="1501"/>
      <c r="M23" s="1501"/>
      <c r="N23" s="1501"/>
      <c r="O23" s="1501"/>
      <c r="P23" s="1502"/>
      <c r="Q23" s="512" t="s">
        <v>23</v>
      </c>
      <c r="R23" s="513" t="s">
        <v>62</v>
      </c>
      <c r="S23" s="514" t="s">
        <v>62</v>
      </c>
      <c r="T23" s="514" t="s">
        <v>62</v>
      </c>
      <c r="U23" s="514" t="s">
        <v>62</v>
      </c>
      <c r="V23" s="514" t="s">
        <v>62</v>
      </c>
      <c r="W23" s="521"/>
      <c r="X23" s="513">
        <v>5</v>
      </c>
      <c r="Y23" s="514">
        <v>5</v>
      </c>
      <c r="Z23" s="514">
        <v>5</v>
      </c>
      <c r="AA23" s="514">
        <v>5</v>
      </c>
      <c r="AB23" s="514">
        <v>5</v>
      </c>
      <c r="AC23" s="515">
        <v>5</v>
      </c>
      <c r="AD23" s="513"/>
      <c r="AE23" s="514"/>
      <c r="AF23" s="514"/>
      <c r="AG23" s="514"/>
      <c r="AH23" s="514"/>
      <c r="AI23" s="515"/>
      <c r="AJ23" s="513"/>
      <c r="AK23" s="514"/>
      <c r="AL23" s="514"/>
      <c r="AM23" s="514"/>
      <c r="AN23" s="514"/>
      <c r="AO23" s="515"/>
      <c r="AP23" s="513"/>
      <c r="AQ23" s="514"/>
      <c r="AR23" s="514"/>
      <c r="AS23" s="515"/>
      <c r="AT23" s="1401"/>
      <c r="AU23" s="1401"/>
      <c r="AV23" s="1401"/>
      <c r="AW23" s="1401"/>
      <c r="AX23" s="1401"/>
      <c r="AY23" s="1402"/>
      <c r="AZ23" s="6"/>
    </row>
    <row r="24" spans="2:52" ht="12" customHeight="1">
      <c r="B24" s="510">
        <f>スクールカレンダー!D33</f>
        <v>21</v>
      </c>
      <c r="C24" s="399" t="str">
        <f>スクールカレンダー!E33</f>
        <v>木</v>
      </c>
      <c r="D24" s="1500" t="str">
        <f>IF(スクールカレンダー!F33="","",スクールカレンダー!F33)</f>
        <v>運動会係①
へき複集合指導部会</v>
      </c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2"/>
      <c r="Q24" s="512" t="s">
        <v>23</v>
      </c>
      <c r="R24" s="513" t="s">
        <v>62</v>
      </c>
      <c r="S24" s="514" t="s">
        <v>62</v>
      </c>
      <c r="T24" s="514" t="s">
        <v>62</v>
      </c>
      <c r="U24" s="514" t="s">
        <v>62</v>
      </c>
      <c r="V24" s="514" t="s">
        <v>62</v>
      </c>
      <c r="W24" s="515" t="s">
        <v>413</v>
      </c>
      <c r="X24" s="513">
        <v>5</v>
      </c>
      <c r="Y24" s="514">
        <v>5</v>
      </c>
      <c r="Z24" s="514">
        <v>5</v>
      </c>
      <c r="AA24" s="514">
        <v>5</v>
      </c>
      <c r="AB24" s="514">
        <v>5</v>
      </c>
      <c r="AC24" s="514">
        <v>5</v>
      </c>
      <c r="AD24" s="513"/>
      <c r="AE24" s="514"/>
      <c r="AF24" s="514"/>
      <c r="AG24" s="514"/>
      <c r="AH24" s="514"/>
      <c r="AI24" s="515"/>
      <c r="AJ24" s="513"/>
      <c r="AK24" s="514"/>
      <c r="AL24" s="514"/>
      <c r="AM24" s="514">
        <v>1</v>
      </c>
      <c r="AN24" s="514">
        <v>1</v>
      </c>
      <c r="AO24" s="515">
        <v>1</v>
      </c>
      <c r="AP24" s="513"/>
      <c r="AQ24" s="514"/>
      <c r="AR24" s="514"/>
      <c r="AS24" s="515"/>
      <c r="AT24" s="1401" t="s">
        <v>586</v>
      </c>
      <c r="AU24" s="1401"/>
      <c r="AV24" s="1401"/>
      <c r="AW24" s="1401"/>
      <c r="AX24" s="1401"/>
      <c r="AY24" s="1402"/>
      <c r="AZ24" s="6"/>
    </row>
    <row r="25" spans="2:52" ht="12" customHeight="1">
      <c r="B25" s="510">
        <f>スクールカレンダー!D34</f>
        <v>22</v>
      </c>
      <c r="C25" s="399" t="str">
        <f>スクールカレンダー!E34</f>
        <v>金</v>
      </c>
      <c r="D25" s="1500" t="str">
        <f>IF(スクールカレンダー!F34="","",スクールカレンダー!F34)</f>
        <v/>
      </c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2"/>
      <c r="Q25" s="512" t="s">
        <v>23</v>
      </c>
      <c r="R25" s="513" t="s">
        <v>62</v>
      </c>
      <c r="S25" s="514" t="s">
        <v>62</v>
      </c>
      <c r="T25" s="514" t="s">
        <v>62</v>
      </c>
      <c r="U25" s="514" t="s">
        <v>62</v>
      </c>
      <c r="V25" s="514" t="s">
        <v>62</v>
      </c>
      <c r="W25" s="515" t="s">
        <v>62</v>
      </c>
      <c r="X25" s="513">
        <v>5</v>
      </c>
      <c r="Y25" s="514">
        <v>5</v>
      </c>
      <c r="Z25" s="514">
        <v>6</v>
      </c>
      <c r="AA25" s="514">
        <v>6</v>
      </c>
      <c r="AB25" s="514">
        <v>6</v>
      </c>
      <c r="AC25" s="515">
        <v>6</v>
      </c>
      <c r="AD25" s="513"/>
      <c r="AE25" s="514"/>
      <c r="AF25" s="514"/>
      <c r="AG25" s="514"/>
      <c r="AH25" s="514"/>
      <c r="AI25" s="515"/>
      <c r="AJ25" s="513"/>
      <c r="AK25" s="514"/>
      <c r="AL25" s="514"/>
      <c r="AM25" s="514"/>
      <c r="AN25" s="514"/>
      <c r="AO25" s="515"/>
      <c r="AP25" s="513"/>
      <c r="AQ25" s="514"/>
      <c r="AR25" s="514"/>
      <c r="AS25" s="515"/>
      <c r="AT25" s="1401"/>
      <c r="AU25" s="1401"/>
      <c r="AV25" s="1401"/>
      <c r="AW25" s="1401"/>
      <c r="AX25" s="1401"/>
      <c r="AY25" s="1402"/>
      <c r="AZ25" s="6"/>
    </row>
    <row r="26" spans="2:52" ht="12" customHeight="1">
      <c r="B26" s="866">
        <f>スクールカレンダー!D35</f>
        <v>23</v>
      </c>
      <c r="C26" s="867" t="str">
        <f>スクールカレンダー!E35</f>
        <v>土</v>
      </c>
      <c r="D26" s="1505" t="str">
        <f>IF(スクールカレンダー!F35="","",スクールカレンダー!F35)</f>
        <v/>
      </c>
      <c r="E26" s="1506"/>
      <c r="F26" s="1506"/>
      <c r="G26" s="1506"/>
      <c r="H26" s="1506"/>
      <c r="I26" s="1506"/>
      <c r="J26" s="1506"/>
      <c r="K26" s="1506"/>
      <c r="L26" s="1506"/>
      <c r="M26" s="1506"/>
      <c r="N26" s="1506"/>
      <c r="O26" s="1506"/>
      <c r="P26" s="1507"/>
      <c r="Q26" s="851"/>
      <c r="R26" s="852"/>
      <c r="S26" s="868"/>
      <c r="T26" s="853"/>
      <c r="U26" s="853"/>
      <c r="V26" s="853"/>
      <c r="W26" s="854"/>
      <c r="X26" s="852"/>
      <c r="Y26" s="853"/>
      <c r="Z26" s="853"/>
      <c r="AA26" s="853"/>
      <c r="AB26" s="853"/>
      <c r="AC26" s="853"/>
      <c r="AD26" s="852"/>
      <c r="AE26" s="853"/>
      <c r="AF26" s="853"/>
      <c r="AG26" s="853"/>
      <c r="AH26" s="853"/>
      <c r="AI26" s="853"/>
      <c r="AJ26" s="852"/>
      <c r="AK26" s="853"/>
      <c r="AL26" s="853"/>
      <c r="AM26" s="853"/>
      <c r="AN26" s="853"/>
      <c r="AO26" s="854"/>
      <c r="AP26" s="852"/>
      <c r="AQ26" s="853"/>
      <c r="AR26" s="853"/>
      <c r="AS26" s="854"/>
      <c r="AT26" s="1398"/>
      <c r="AU26" s="1398"/>
      <c r="AV26" s="1398"/>
      <c r="AW26" s="1398"/>
      <c r="AX26" s="1398"/>
      <c r="AY26" s="1399"/>
      <c r="AZ26" s="6"/>
    </row>
    <row r="27" spans="2:52" ht="12" customHeight="1">
      <c r="B27" s="866">
        <f>スクールカレンダー!D36</f>
        <v>24</v>
      </c>
      <c r="C27" s="867" t="str">
        <f>スクールカレンダー!E36</f>
        <v>日</v>
      </c>
      <c r="D27" s="1505" t="str">
        <f>IF(スクールカレンダー!F36="","",スクールカレンダー!F36)</f>
        <v/>
      </c>
      <c r="E27" s="1506"/>
      <c r="F27" s="1506"/>
      <c r="G27" s="1506"/>
      <c r="H27" s="1506"/>
      <c r="I27" s="1506"/>
      <c r="J27" s="1506"/>
      <c r="K27" s="1506"/>
      <c r="L27" s="1506"/>
      <c r="M27" s="1506"/>
      <c r="N27" s="1506"/>
      <c r="O27" s="1506"/>
      <c r="P27" s="1507"/>
      <c r="Q27" s="851"/>
      <c r="R27" s="852"/>
      <c r="S27" s="853"/>
      <c r="T27" s="853"/>
      <c r="U27" s="853"/>
      <c r="V27" s="853"/>
      <c r="W27" s="854"/>
      <c r="X27" s="852"/>
      <c r="Y27" s="853"/>
      <c r="Z27" s="853"/>
      <c r="AA27" s="853"/>
      <c r="AB27" s="853"/>
      <c r="AC27" s="854"/>
      <c r="AD27" s="852"/>
      <c r="AE27" s="853"/>
      <c r="AF27" s="853"/>
      <c r="AG27" s="853"/>
      <c r="AH27" s="853"/>
      <c r="AI27" s="854"/>
      <c r="AJ27" s="852"/>
      <c r="AK27" s="853"/>
      <c r="AL27" s="853"/>
      <c r="AM27" s="853"/>
      <c r="AN27" s="853"/>
      <c r="AO27" s="854"/>
      <c r="AP27" s="852"/>
      <c r="AQ27" s="853"/>
      <c r="AR27" s="853"/>
      <c r="AS27" s="854"/>
      <c r="AT27" s="1398"/>
      <c r="AU27" s="1398"/>
      <c r="AV27" s="1398"/>
      <c r="AW27" s="1398"/>
      <c r="AX27" s="1398"/>
      <c r="AY27" s="1399"/>
      <c r="AZ27" s="6"/>
    </row>
    <row r="28" spans="2:52" ht="12" customHeight="1">
      <c r="B28" s="397">
        <f>スクールカレンダー!D37</f>
        <v>25</v>
      </c>
      <c r="C28" s="399" t="str">
        <f>スクールカレンダー!E37</f>
        <v>月</v>
      </c>
      <c r="D28" s="1510" t="str">
        <f>IF(スクールカレンダー!F37="","",スクールカレンダー!F37)</f>
        <v>運動会特別時間割開始</v>
      </c>
      <c r="E28" s="1511"/>
      <c r="F28" s="1511"/>
      <c r="G28" s="1511"/>
      <c r="H28" s="1511"/>
      <c r="I28" s="1511"/>
      <c r="J28" s="1511"/>
      <c r="K28" s="1511"/>
      <c r="L28" s="1511"/>
      <c r="M28" s="1511"/>
      <c r="N28" s="1511"/>
      <c r="O28" s="1511"/>
      <c r="P28" s="1512"/>
      <c r="Q28" s="385" t="s">
        <v>414</v>
      </c>
      <c r="R28" s="387" t="s">
        <v>412</v>
      </c>
      <c r="S28" s="127" t="s">
        <v>415</v>
      </c>
      <c r="T28" s="127" t="s">
        <v>415</v>
      </c>
      <c r="U28" s="127" t="s">
        <v>415</v>
      </c>
      <c r="V28" s="127" t="s">
        <v>415</v>
      </c>
      <c r="W28" s="127" t="s">
        <v>415</v>
      </c>
      <c r="X28" s="513">
        <v>5</v>
      </c>
      <c r="Y28" s="514">
        <v>5</v>
      </c>
      <c r="Z28" s="514">
        <v>6</v>
      </c>
      <c r="AA28" s="514">
        <v>6</v>
      </c>
      <c r="AB28" s="514">
        <v>6</v>
      </c>
      <c r="AC28" s="515">
        <v>6</v>
      </c>
      <c r="AD28" s="387"/>
      <c r="AE28" s="127"/>
      <c r="AF28" s="127"/>
      <c r="AG28" s="127"/>
      <c r="AH28" s="127"/>
      <c r="AI28" s="389"/>
      <c r="AJ28" s="387"/>
      <c r="AK28" s="127"/>
      <c r="AL28" s="127"/>
      <c r="AM28" s="127"/>
      <c r="AN28" s="127"/>
      <c r="AO28" s="389"/>
      <c r="AP28" s="387"/>
      <c r="AQ28" s="127"/>
      <c r="AR28" s="127"/>
      <c r="AS28" s="389"/>
      <c r="AT28" s="1424"/>
      <c r="AU28" s="1424"/>
      <c r="AV28" s="1424"/>
      <c r="AW28" s="1424"/>
      <c r="AX28" s="1424"/>
      <c r="AY28" s="1425"/>
      <c r="AZ28" s="6"/>
    </row>
    <row r="29" spans="2:52" ht="12" customHeight="1">
      <c r="B29" s="510">
        <f>スクールカレンダー!D38</f>
        <v>26</v>
      </c>
      <c r="C29" s="399" t="str">
        <f>スクールカレンダー!E38</f>
        <v>火</v>
      </c>
      <c r="D29" s="1500" t="str">
        <f>IF(スクールカレンダー!F38="","",スクールカレンダー!F38)</f>
        <v>PTA環境整備作業
ALT</v>
      </c>
      <c r="E29" s="1501"/>
      <c r="F29" s="1501"/>
      <c r="G29" s="1501"/>
      <c r="H29" s="1501"/>
      <c r="I29" s="1501"/>
      <c r="J29" s="1501"/>
      <c r="K29" s="1501"/>
      <c r="L29" s="1501"/>
      <c r="M29" s="1501"/>
      <c r="N29" s="1501"/>
      <c r="O29" s="1501"/>
      <c r="P29" s="1502"/>
      <c r="Q29" s="512" t="s">
        <v>23</v>
      </c>
      <c r="R29" s="513" t="s">
        <v>62</v>
      </c>
      <c r="S29" s="514" t="s">
        <v>62</v>
      </c>
      <c r="T29" s="514" t="s">
        <v>62</v>
      </c>
      <c r="U29" s="514" t="s">
        <v>62</v>
      </c>
      <c r="V29" s="514" t="s">
        <v>62</v>
      </c>
      <c r="W29" s="515" t="s">
        <v>62</v>
      </c>
      <c r="X29" s="513">
        <v>5</v>
      </c>
      <c r="Y29" s="514">
        <v>5</v>
      </c>
      <c r="Z29" s="514">
        <v>5</v>
      </c>
      <c r="AA29" s="514">
        <v>6</v>
      </c>
      <c r="AB29" s="514">
        <v>6</v>
      </c>
      <c r="AC29" s="515">
        <v>6</v>
      </c>
      <c r="AD29" s="513"/>
      <c r="AE29" s="514"/>
      <c r="AF29" s="514"/>
      <c r="AG29" s="514"/>
      <c r="AH29" s="514"/>
      <c r="AI29" s="515"/>
      <c r="AJ29" s="513"/>
      <c r="AK29" s="514"/>
      <c r="AL29" s="514"/>
      <c r="AM29" s="514"/>
      <c r="AN29" s="514"/>
      <c r="AO29" s="515"/>
      <c r="AP29" s="513"/>
      <c r="AQ29" s="514"/>
      <c r="AR29" s="514"/>
      <c r="AS29" s="515"/>
      <c r="AT29" s="1401"/>
      <c r="AU29" s="1401"/>
      <c r="AV29" s="1401"/>
      <c r="AW29" s="1401"/>
      <c r="AX29" s="1401"/>
      <c r="AY29" s="1402"/>
      <c r="AZ29" s="6"/>
    </row>
    <row r="30" spans="2:52" ht="12" customHeight="1">
      <c r="B30" s="510">
        <f>スクールカレンダー!D39</f>
        <v>27</v>
      </c>
      <c r="C30" s="399" t="str">
        <f>スクールカレンダー!E39</f>
        <v>水</v>
      </c>
      <c r="D30" s="1500" t="str">
        <f>IF(スクールカレンダー!F39="","",スクールカレンダー!F39)</f>
        <v>職員会議⑤（種目説明）</v>
      </c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2"/>
      <c r="Q30" s="522" t="s">
        <v>23</v>
      </c>
      <c r="R30" s="523" t="s">
        <v>62</v>
      </c>
      <c r="S30" s="519" t="s">
        <v>62</v>
      </c>
      <c r="T30" s="519" t="s">
        <v>62</v>
      </c>
      <c r="U30" s="519" t="s">
        <v>62</v>
      </c>
      <c r="V30" s="514" t="s">
        <v>62</v>
      </c>
      <c r="W30" s="521"/>
      <c r="X30" s="523">
        <v>5</v>
      </c>
      <c r="Y30" s="519">
        <v>5</v>
      </c>
      <c r="Z30" s="519">
        <v>5</v>
      </c>
      <c r="AA30" s="519">
        <v>5</v>
      </c>
      <c r="AB30" s="519">
        <v>5</v>
      </c>
      <c r="AC30" s="524">
        <v>5</v>
      </c>
      <c r="AD30" s="513"/>
      <c r="AE30" s="514"/>
      <c r="AF30" s="514"/>
      <c r="AG30" s="514"/>
      <c r="AH30" s="514"/>
      <c r="AI30" s="515"/>
      <c r="AJ30" s="513"/>
      <c r="AK30" s="514"/>
      <c r="AL30" s="514"/>
      <c r="AM30" s="514"/>
      <c r="AN30" s="514"/>
      <c r="AO30" s="515"/>
      <c r="AP30" s="513"/>
      <c r="AQ30" s="514"/>
      <c r="AR30" s="514"/>
      <c r="AS30" s="515"/>
      <c r="AT30" s="1401"/>
      <c r="AU30" s="1401"/>
      <c r="AV30" s="1401"/>
      <c r="AW30" s="1401"/>
      <c r="AX30" s="1401"/>
      <c r="AY30" s="1402"/>
      <c r="AZ30" s="6"/>
    </row>
    <row r="31" spans="2:52" ht="12" customHeight="1">
      <c r="B31" s="510">
        <f>スクールカレンダー!D40</f>
        <v>28</v>
      </c>
      <c r="C31" s="399" t="str">
        <f>スクールカレンダー!E40</f>
        <v>木</v>
      </c>
      <c r="D31" s="1500" t="str">
        <f>IF(スクールカレンダー!F40="","",スクールカレンダー!F40)</f>
        <v/>
      </c>
      <c r="E31" s="1501"/>
      <c r="F31" s="1501"/>
      <c r="G31" s="1501"/>
      <c r="H31" s="1501"/>
      <c r="I31" s="1501"/>
      <c r="J31" s="1501"/>
      <c r="K31" s="1501"/>
      <c r="L31" s="1501"/>
      <c r="M31" s="1501"/>
      <c r="N31" s="1501"/>
      <c r="O31" s="1501"/>
      <c r="P31" s="1502"/>
      <c r="Q31" s="512" t="s">
        <v>23</v>
      </c>
      <c r="R31" s="513" t="s">
        <v>62</v>
      </c>
      <c r="S31" s="514" t="s">
        <v>62</v>
      </c>
      <c r="T31" s="514" t="s">
        <v>62</v>
      </c>
      <c r="U31" s="514" t="s">
        <v>62</v>
      </c>
      <c r="V31" s="514" t="s">
        <v>62</v>
      </c>
      <c r="W31" s="514" t="s">
        <v>62</v>
      </c>
      <c r="X31" s="513">
        <v>5</v>
      </c>
      <c r="Y31" s="514">
        <v>5</v>
      </c>
      <c r="Z31" s="514">
        <v>5</v>
      </c>
      <c r="AA31" s="514">
        <v>6</v>
      </c>
      <c r="AB31" s="514">
        <v>6</v>
      </c>
      <c r="AC31" s="515">
        <v>6</v>
      </c>
      <c r="AD31" s="513"/>
      <c r="AE31" s="514"/>
      <c r="AF31" s="514"/>
      <c r="AG31" s="514"/>
      <c r="AH31" s="514"/>
      <c r="AI31" s="515"/>
      <c r="AJ31" s="513"/>
      <c r="AK31" s="514"/>
      <c r="AL31" s="514"/>
      <c r="AM31" s="514"/>
      <c r="AN31" s="514"/>
      <c r="AO31" s="515"/>
      <c r="AP31" s="513"/>
      <c r="AQ31" s="514"/>
      <c r="AR31" s="514"/>
      <c r="AS31" s="515"/>
      <c r="AT31" s="1400"/>
      <c r="AU31" s="1401"/>
      <c r="AV31" s="1401"/>
      <c r="AW31" s="1401"/>
      <c r="AX31" s="1401"/>
      <c r="AY31" s="1402"/>
      <c r="AZ31" s="6"/>
    </row>
    <row r="32" spans="2:52" ht="12" customHeight="1">
      <c r="B32" s="510">
        <f>スクールカレンダー!D41</f>
        <v>29</v>
      </c>
      <c r="C32" s="399" t="str">
        <f>スクールカレンダー!E41</f>
        <v>金</v>
      </c>
      <c r="D32" s="1500" t="str">
        <f>IF(スクールカレンダー!F41="","",スクールカレンダー!F41)</f>
        <v xml:space="preserve">ALT
</v>
      </c>
      <c r="E32" s="1501"/>
      <c r="F32" s="1501"/>
      <c r="G32" s="1501"/>
      <c r="H32" s="1501"/>
      <c r="I32" s="1501"/>
      <c r="J32" s="1501"/>
      <c r="K32" s="1501"/>
      <c r="L32" s="1501"/>
      <c r="M32" s="1501"/>
      <c r="N32" s="1501"/>
      <c r="O32" s="1501"/>
      <c r="P32" s="1502"/>
      <c r="Q32" s="512" t="s">
        <v>23</v>
      </c>
      <c r="R32" s="513" t="s">
        <v>62</v>
      </c>
      <c r="S32" s="514" t="s">
        <v>563</v>
      </c>
      <c r="T32" s="514" t="s">
        <v>62</v>
      </c>
      <c r="U32" s="514" t="s">
        <v>62</v>
      </c>
      <c r="V32" s="514" t="s">
        <v>62</v>
      </c>
      <c r="W32" s="401" t="s">
        <v>353</v>
      </c>
      <c r="X32" s="513">
        <v>4</v>
      </c>
      <c r="Y32" s="514">
        <v>4</v>
      </c>
      <c r="Z32" s="514">
        <v>5</v>
      </c>
      <c r="AA32" s="514">
        <v>5</v>
      </c>
      <c r="AB32" s="514">
        <v>5</v>
      </c>
      <c r="AC32" s="514">
        <v>5</v>
      </c>
      <c r="AD32" s="513">
        <v>1</v>
      </c>
      <c r="AE32" s="514">
        <v>1</v>
      </c>
      <c r="AF32" s="514">
        <v>1</v>
      </c>
      <c r="AG32" s="514">
        <v>1</v>
      </c>
      <c r="AH32" s="514">
        <v>1</v>
      </c>
      <c r="AI32" s="514">
        <v>1</v>
      </c>
      <c r="AJ32" s="513"/>
      <c r="AK32" s="514"/>
      <c r="AL32" s="514"/>
      <c r="AM32" s="514"/>
      <c r="AN32" s="514"/>
      <c r="AO32" s="515"/>
      <c r="AP32" s="513"/>
      <c r="AQ32" s="514"/>
      <c r="AR32" s="514"/>
      <c r="AS32" s="515"/>
      <c r="AT32" s="1401" t="s">
        <v>437</v>
      </c>
      <c r="AU32" s="1401"/>
      <c r="AV32" s="1401"/>
      <c r="AW32" s="1401"/>
      <c r="AX32" s="1401"/>
      <c r="AY32" s="1402"/>
      <c r="AZ32" s="6"/>
    </row>
    <row r="33" spans="2:79" ht="12" customHeight="1">
      <c r="B33" s="866">
        <f>スクールカレンダー!D42</f>
        <v>30</v>
      </c>
      <c r="C33" s="867" t="str">
        <f>スクールカレンダー!E42</f>
        <v>土</v>
      </c>
      <c r="D33" s="1505" t="str">
        <f>IF(スクールカレンダー!F42="","",スクールカレンダー!F42)</f>
        <v/>
      </c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7"/>
      <c r="Q33" s="869"/>
      <c r="R33" s="852"/>
      <c r="S33" s="853"/>
      <c r="T33" s="853"/>
      <c r="U33" s="853"/>
      <c r="V33" s="853"/>
      <c r="W33" s="870"/>
      <c r="X33" s="871"/>
      <c r="Y33" s="872"/>
      <c r="Z33" s="872"/>
      <c r="AA33" s="872"/>
      <c r="AB33" s="872"/>
      <c r="AC33" s="873"/>
      <c r="AD33" s="871"/>
      <c r="AE33" s="872"/>
      <c r="AF33" s="872"/>
      <c r="AG33" s="872"/>
      <c r="AH33" s="872"/>
      <c r="AI33" s="873"/>
      <c r="AJ33" s="871"/>
      <c r="AK33" s="872"/>
      <c r="AL33" s="872"/>
      <c r="AM33" s="872"/>
      <c r="AN33" s="872"/>
      <c r="AO33" s="873"/>
      <c r="AP33" s="871"/>
      <c r="AQ33" s="872"/>
      <c r="AR33" s="872"/>
      <c r="AS33" s="873"/>
      <c r="AT33" s="874"/>
      <c r="AU33" s="874"/>
      <c r="AV33" s="874"/>
      <c r="AW33" s="874"/>
      <c r="AX33" s="874"/>
      <c r="AY33" s="875"/>
      <c r="AZ33" s="6"/>
    </row>
    <row r="34" spans="2:79" ht="12" customHeight="1" thickBot="1">
      <c r="B34" s="876">
        <f>スクールカレンダー!D43</f>
        <v>31</v>
      </c>
      <c r="C34" s="867" t="str">
        <f>スクールカレンダー!E43</f>
        <v>日</v>
      </c>
      <c r="D34" s="1536" t="str">
        <f>IF(スクールカレンダー!F43="","",スクールカレンダー!F43)</f>
        <v/>
      </c>
      <c r="E34" s="1537"/>
      <c r="F34" s="1537"/>
      <c r="G34" s="1537"/>
      <c r="H34" s="1537"/>
      <c r="I34" s="1537"/>
      <c r="J34" s="1537"/>
      <c r="K34" s="1537"/>
      <c r="L34" s="1537"/>
      <c r="M34" s="1537"/>
      <c r="N34" s="1537"/>
      <c r="O34" s="1537"/>
      <c r="P34" s="1538"/>
      <c r="Q34" s="877"/>
      <c r="R34" s="849"/>
      <c r="S34" s="878"/>
      <c r="T34" s="878"/>
      <c r="U34" s="878"/>
      <c r="V34" s="878"/>
      <c r="W34" s="870"/>
      <c r="X34" s="849"/>
      <c r="Y34" s="878"/>
      <c r="Z34" s="878"/>
      <c r="AA34" s="878"/>
      <c r="AB34" s="878"/>
      <c r="AC34" s="870"/>
      <c r="AD34" s="849"/>
      <c r="AE34" s="878"/>
      <c r="AF34" s="878"/>
      <c r="AG34" s="878"/>
      <c r="AH34" s="878"/>
      <c r="AI34" s="870"/>
      <c r="AJ34" s="849"/>
      <c r="AK34" s="878"/>
      <c r="AL34" s="878"/>
      <c r="AM34" s="878"/>
      <c r="AN34" s="878"/>
      <c r="AO34" s="870"/>
      <c r="AP34" s="849"/>
      <c r="AQ34" s="878"/>
      <c r="AR34" s="878"/>
      <c r="AS34" s="870"/>
      <c r="AT34" s="1575"/>
      <c r="AU34" s="1575"/>
      <c r="AV34" s="1575"/>
      <c r="AW34" s="1575"/>
      <c r="AX34" s="1575"/>
      <c r="AY34" s="1576"/>
      <c r="AZ34" s="6"/>
    </row>
    <row r="35" spans="2:79" ht="12" customHeight="1" thickBot="1">
      <c r="B35" s="1447" t="s">
        <v>24</v>
      </c>
      <c r="C35" s="1554"/>
      <c r="D35" s="1435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7"/>
      <c r="Q35" s="391">
        <f>COUNTIF(Q4:Q34,"◎")</f>
        <v>18</v>
      </c>
      <c r="R35" s="1461" t="s">
        <v>34</v>
      </c>
      <c r="S35" s="1462"/>
      <c r="T35" s="1462"/>
      <c r="U35" s="1462"/>
      <c r="V35" s="1462"/>
      <c r="W35" s="1463"/>
      <c r="X35" s="392">
        <f t="shared" ref="X35:AS35" si="0">SUM(X4:X34)</f>
        <v>89.5</v>
      </c>
      <c r="Y35" s="393">
        <f t="shared" si="0"/>
        <v>90.5</v>
      </c>
      <c r="Z35" s="393">
        <f t="shared" si="0"/>
        <v>97.5</v>
      </c>
      <c r="AA35" s="393">
        <f t="shared" si="0"/>
        <v>103.5</v>
      </c>
      <c r="AB35" s="393">
        <f t="shared" si="0"/>
        <v>103.5</v>
      </c>
      <c r="AC35" s="394">
        <f t="shared" si="0"/>
        <v>103.5</v>
      </c>
      <c r="AD35" s="392">
        <f t="shared" si="0"/>
        <v>3.5</v>
      </c>
      <c r="AE35" s="393">
        <f t="shared" si="0"/>
        <v>2.5</v>
      </c>
      <c r="AF35" s="393">
        <f t="shared" si="0"/>
        <v>2.5</v>
      </c>
      <c r="AG35" s="393">
        <f t="shared" si="0"/>
        <v>2.5</v>
      </c>
      <c r="AH35" s="393">
        <f t="shared" si="0"/>
        <v>2.5</v>
      </c>
      <c r="AI35" s="394">
        <f t="shared" si="0"/>
        <v>2.5</v>
      </c>
      <c r="AJ35" s="392">
        <f t="shared" si="0"/>
        <v>0</v>
      </c>
      <c r="AK35" s="393">
        <f t="shared" si="0"/>
        <v>0</v>
      </c>
      <c r="AL35" s="393">
        <f t="shared" si="0"/>
        <v>0</v>
      </c>
      <c r="AM35" s="393">
        <f t="shared" si="0"/>
        <v>2</v>
      </c>
      <c r="AN35" s="393">
        <f t="shared" si="0"/>
        <v>2</v>
      </c>
      <c r="AO35" s="394">
        <f t="shared" si="0"/>
        <v>2</v>
      </c>
      <c r="AP35" s="392">
        <f t="shared" si="0"/>
        <v>0</v>
      </c>
      <c r="AQ35" s="393">
        <f t="shared" si="0"/>
        <v>0</v>
      </c>
      <c r="AR35" s="393">
        <f t="shared" si="0"/>
        <v>0</v>
      </c>
      <c r="AS35" s="394">
        <f t="shared" si="0"/>
        <v>0</v>
      </c>
      <c r="AT35" s="1529"/>
      <c r="AU35" s="1529"/>
      <c r="AV35" s="1529"/>
      <c r="AW35" s="1529"/>
      <c r="AX35" s="1529"/>
      <c r="AY35" s="1530"/>
      <c r="AZ35" s="28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</row>
    <row r="36" spans="2:79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</row>
    <row r="37" spans="2:79" s="1" customFormat="1" ht="12" customHeight="1">
      <c r="B37" s="1432"/>
      <c r="C37" s="1433"/>
      <c r="D37" s="1433"/>
      <c r="E37" s="1434"/>
      <c r="F37" s="10" t="s">
        <v>8</v>
      </c>
      <c r="G37" s="11" t="s">
        <v>9</v>
      </c>
      <c r="H37" s="11" t="s">
        <v>10</v>
      </c>
      <c r="I37" s="11" t="s">
        <v>11</v>
      </c>
      <c r="J37" s="11" t="s">
        <v>12</v>
      </c>
      <c r="K37" s="12" t="s">
        <v>13</v>
      </c>
      <c r="L37" s="13"/>
      <c r="M37" s="10" t="s">
        <v>8</v>
      </c>
      <c r="N37" s="11" t="s">
        <v>9</v>
      </c>
      <c r="O37" s="11" t="s">
        <v>10</v>
      </c>
      <c r="P37" s="11" t="s">
        <v>11</v>
      </c>
      <c r="Q37" s="11" t="s">
        <v>12</v>
      </c>
      <c r="R37" s="12" t="s">
        <v>13</v>
      </c>
      <c r="S37" s="13"/>
      <c r="T37" s="14" t="s">
        <v>8</v>
      </c>
      <c r="U37" s="11" t="s">
        <v>9</v>
      </c>
      <c r="V37" s="11" t="s">
        <v>10</v>
      </c>
      <c r="W37" s="11" t="s">
        <v>11</v>
      </c>
      <c r="X37" s="11" t="s">
        <v>12</v>
      </c>
      <c r="Y37" s="12" t="s">
        <v>13</v>
      </c>
      <c r="Z37" s="121"/>
      <c r="AA37" s="1545"/>
      <c r="AB37" s="1546"/>
      <c r="AC37" s="1542"/>
      <c r="AD37" s="1549" t="s">
        <v>51</v>
      </c>
      <c r="AE37" s="1550"/>
      <c r="AF37" s="1550"/>
      <c r="AG37" s="1550"/>
      <c r="AH37" s="1550"/>
      <c r="AI37" s="1550"/>
      <c r="AJ37" s="1550"/>
      <c r="AK37" s="1550"/>
      <c r="AL37" s="1551"/>
      <c r="AM37" s="1541" t="s">
        <v>44</v>
      </c>
      <c r="AN37" s="1542"/>
      <c r="AO37" s="1539" t="s">
        <v>45</v>
      </c>
      <c r="AP37" s="1549" t="s">
        <v>156</v>
      </c>
      <c r="AQ37" s="1552"/>
      <c r="AR37" s="1552"/>
      <c r="AS37" s="1553"/>
      <c r="AT37" s="1539" t="s">
        <v>49</v>
      </c>
      <c r="AU37" s="1539" t="s">
        <v>278</v>
      </c>
      <c r="AV37" s="1539" t="s">
        <v>44</v>
      </c>
      <c r="AW37" s="1541" t="s">
        <v>25</v>
      </c>
      <c r="AX37" s="1542"/>
      <c r="AY37" s="1539" t="s">
        <v>50</v>
      </c>
    </row>
    <row r="38" spans="2:79" s="1" customFormat="1" ht="12" customHeight="1">
      <c r="B38" s="1438" t="s">
        <v>52</v>
      </c>
      <c r="C38" s="1439"/>
      <c r="D38" s="1439"/>
      <c r="E38" s="1440"/>
      <c r="F38" s="840">
        <v>19</v>
      </c>
      <c r="G38" s="841">
        <v>19</v>
      </c>
      <c r="H38" s="841">
        <v>19</v>
      </c>
      <c r="I38" s="841">
        <v>19</v>
      </c>
      <c r="J38" s="841">
        <v>19</v>
      </c>
      <c r="K38" s="842">
        <v>19</v>
      </c>
      <c r="L38" s="379"/>
      <c r="M38" s="27">
        <f>'４月'!M37+'５月'!F38</f>
        <v>37</v>
      </c>
      <c r="N38" s="16">
        <f>'４月'!N37+'５月'!G38</f>
        <v>37</v>
      </c>
      <c r="O38" s="16">
        <f>'４月'!O37+'５月'!H38</f>
        <v>37</v>
      </c>
      <c r="P38" s="16">
        <f>'４月'!P37+'５月'!I38</f>
        <v>37</v>
      </c>
      <c r="Q38" s="16">
        <f>'４月'!Q37+'５月'!J38</f>
        <v>37</v>
      </c>
      <c r="R38" s="119">
        <f>'４月'!R37+'５月'!K38</f>
        <v>37</v>
      </c>
      <c r="S38" s="379"/>
      <c r="T38" s="380">
        <f>'４月'!T37+'５月'!F38</f>
        <v>37</v>
      </c>
      <c r="U38" s="16">
        <f>'４月'!U37+'５月'!G38</f>
        <v>37</v>
      </c>
      <c r="V38" s="16">
        <f>'４月'!V37+'５月'!H38</f>
        <v>37</v>
      </c>
      <c r="W38" s="16">
        <f>'４月'!W37+'５月'!I38</f>
        <v>37</v>
      </c>
      <c r="X38" s="16">
        <f>'４月'!X37+'５月'!J38</f>
        <v>37</v>
      </c>
      <c r="Y38" s="119">
        <f>'４月'!Y37+'５月'!K38</f>
        <v>37</v>
      </c>
      <c r="Z38" s="36"/>
      <c r="AA38" s="1547"/>
      <c r="AB38" s="1548"/>
      <c r="AC38" s="1544"/>
      <c r="AD38" s="24" t="s">
        <v>35</v>
      </c>
      <c r="AE38" s="25" t="s">
        <v>37</v>
      </c>
      <c r="AF38" s="25" t="s">
        <v>36</v>
      </c>
      <c r="AG38" s="25" t="s">
        <v>38</v>
      </c>
      <c r="AH38" s="25" t="s">
        <v>39</v>
      </c>
      <c r="AI38" s="25" t="s">
        <v>40</v>
      </c>
      <c r="AJ38" s="25" t="s">
        <v>41</v>
      </c>
      <c r="AK38" s="25" t="s">
        <v>42</v>
      </c>
      <c r="AL38" s="26" t="s">
        <v>43</v>
      </c>
      <c r="AM38" s="1547"/>
      <c r="AN38" s="1544"/>
      <c r="AO38" s="1540"/>
      <c r="AP38" s="24" t="s">
        <v>46</v>
      </c>
      <c r="AQ38" s="25" t="s">
        <v>48</v>
      </c>
      <c r="AR38" s="25" t="s">
        <v>47</v>
      </c>
      <c r="AS38" s="26" t="s">
        <v>140</v>
      </c>
      <c r="AT38" s="1540"/>
      <c r="AU38" s="1540"/>
      <c r="AV38" s="1540"/>
      <c r="AW38" s="1543"/>
      <c r="AX38" s="1544"/>
      <c r="AY38" s="1540"/>
    </row>
    <row r="39" spans="2:79" s="1" customFormat="1" ht="12" customHeight="1">
      <c r="B39" s="1441" t="s">
        <v>16</v>
      </c>
      <c r="C39" s="1442"/>
      <c r="D39" s="1442"/>
      <c r="E39" s="1443"/>
      <c r="F39" s="8">
        <v>18</v>
      </c>
      <c r="G39" s="22">
        <v>18</v>
      </c>
      <c r="H39" s="22">
        <v>18</v>
      </c>
      <c r="I39" s="22">
        <v>18</v>
      </c>
      <c r="J39" s="22">
        <v>18</v>
      </c>
      <c r="K39" s="22">
        <v>18</v>
      </c>
      <c r="L39" s="21" t="s">
        <v>26</v>
      </c>
      <c r="M39" s="8">
        <f>'４月'!M38+'５月'!F39</f>
        <v>30</v>
      </c>
      <c r="N39" s="22">
        <f>'４月'!N38+'５月'!G39</f>
        <v>35</v>
      </c>
      <c r="O39" s="22">
        <f>'４月'!O38+'５月'!H39</f>
        <v>35</v>
      </c>
      <c r="P39" s="22">
        <f>'４月'!P38+'５月'!I39</f>
        <v>35</v>
      </c>
      <c r="Q39" s="22">
        <f>'４月'!Q38+'５月'!J39</f>
        <v>35</v>
      </c>
      <c r="R39" s="23">
        <f>'４月'!R38+'５月'!K39</f>
        <v>35</v>
      </c>
      <c r="S39" s="21" t="s">
        <v>14</v>
      </c>
      <c r="T39" s="118">
        <f>'４月'!T38+'５月'!F39</f>
        <v>30</v>
      </c>
      <c r="U39" s="22">
        <f>'４月'!U38+'５月'!G39</f>
        <v>35</v>
      </c>
      <c r="V39" s="22">
        <f>'４月'!V38+'５月'!H39</f>
        <v>35</v>
      </c>
      <c r="W39" s="22">
        <f>'４月'!W38+'５月'!I39</f>
        <v>35</v>
      </c>
      <c r="X39" s="22">
        <f>'４月'!X38+'５月'!J39</f>
        <v>35</v>
      </c>
      <c r="Y39" s="23">
        <f>'４月'!Y38+'５月'!K39</f>
        <v>35</v>
      </c>
      <c r="Z39" s="36"/>
      <c r="AA39" s="1520" t="s">
        <v>145</v>
      </c>
      <c r="AB39" s="1531" t="s">
        <v>59</v>
      </c>
      <c r="AC39" s="1519"/>
      <c r="AD39" s="35"/>
      <c r="AE39" s="33"/>
      <c r="AF39" s="33"/>
      <c r="AG39" s="33"/>
      <c r="AH39" s="33"/>
      <c r="AI39" s="33"/>
      <c r="AJ39" s="33"/>
      <c r="AK39" s="33"/>
      <c r="AL39" s="34"/>
      <c r="AM39" s="1518"/>
      <c r="AN39" s="1519"/>
      <c r="AO39" s="15"/>
      <c r="AP39" s="35"/>
      <c r="AQ39" s="33"/>
      <c r="AR39" s="33"/>
      <c r="AS39" s="34"/>
      <c r="AT39" s="15"/>
      <c r="AU39" s="15"/>
      <c r="AV39" s="15"/>
      <c r="AW39" s="1518"/>
      <c r="AX39" s="1519"/>
      <c r="AY39" s="15"/>
    </row>
    <row r="40" spans="2:79" s="1" customFormat="1" ht="12" customHeight="1">
      <c r="B40" s="1441"/>
      <c r="C40" s="1442"/>
      <c r="D40" s="1442"/>
      <c r="E40" s="1443"/>
      <c r="F40" s="8"/>
      <c r="G40" s="22"/>
      <c r="H40" s="22"/>
      <c r="I40" s="22"/>
      <c r="J40" s="22"/>
      <c r="K40" s="23"/>
      <c r="L40" s="21" t="s">
        <v>22</v>
      </c>
      <c r="M40" s="8"/>
      <c r="N40" s="22"/>
      <c r="O40" s="22"/>
      <c r="P40" s="22"/>
      <c r="Q40" s="22"/>
      <c r="R40" s="23"/>
      <c r="S40" s="21"/>
      <c r="T40" s="118"/>
      <c r="U40" s="22"/>
      <c r="V40" s="22"/>
      <c r="W40" s="22"/>
      <c r="X40" s="22"/>
      <c r="Y40" s="23"/>
      <c r="Z40" s="36"/>
      <c r="AA40" s="1521"/>
      <c r="AB40" s="1527" t="s">
        <v>141</v>
      </c>
      <c r="AC40" s="1528"/>
      <c r="AD40" s="8"/>
      <c r="AE40" s="22"/>
      <c r="AF40" s="22"/>
      <c r="AG40" s="22"/>
      <c r="AH40" s="22"/>
      <c r="AI40" s="22"/>
      <c r="AJ40" s="22"/>
      <c r="AK40" s="22"/>
      <c r="AL40" s="23"/>
      <c r="AM40" s="1534"/>
      <c r="AN40" s="1528"/>
      <c r="AO40" s="21"/>
      <c r="AP40" s="8"/>
      <c r="AQ40" s="22"/>
      <c r="AR40" s="22"/>
      <c r="AS40" s="23"/>
      <c r="AT40" s="21"/>
      <c r="AU40" s="21"/>
      <c r="AV40" s="21"/>
      <c r="AW40" s="1534"/>
      <c r="AX40" s="1528"/>
      <c r="AY40" s="21"/>
    </row>
    <row r="41" spans="2:79" s="1" customFormat="1" ht="12" customHeight="1">
      <c r="B41" s="1441" t="s">
        <v>5</v>
      </c>
      <c r="C41" s="1442"/>
      <c r="D41" s="1442"/>
      <c r="E41" s="1443"/>
      <c r="F41" s="8">
        <f t="shared" ref="F41:K41" si="1">F42+F43+F44+F45+F46</f>
        <v>93</v>
      </c>
      <c r="G41" s="22">
        <f t="shared" si="1"/>
        <v>93</v>
      </c>
      <c r="H41" s="22">
        <f t="shared" si="1"/>
        <v>100</v>
      </c>
      <c r="I41" s="22">
        <f t="shared" si="1"/>
        <v>108</v>
      </c>
      <c r="J41" s="22">
        <f t="shared" si="1"/>
        <v>108</v>
      </c>
      <c r="K41" s="23">
        <f t="shared" si="1"/>
        <v>108</v>
      </c>
      <c r="L41" s="21" t="s">
        <v>54</v>
      </c>
      <c r="M41" s="8">
        <f>'４月'!M40+'５月'!F41</f>
        <v>157</v>
      </c>
      <c r="N41" s="22">
        <f>'４月'!N40+'５月'!G41</f>
        <v>193</v>
      </c>
      <c r="O41" s="22">
        <f>'４月'!O40+'５月'!H41</f>
        <v>200</v>
      </c>
      <c r="P41" s="22">
        <f>'４月'!P40+'５月'!I41</f>
        <v>210</v>
      </c>
      <c r="Q41" s="22">
        <f>'４月'!Q40+'５月'!J41</f>
        <v>210</v>
      </c>
      <c r="R41" s="23">
        <f>'４月'!R40+'５月'!K41</f>
        <v>210</v>
      </c>
      <c r="S41" s="21"/>
      <c r="T41" s="118">
        <f>'４月'!T40+'５月'!F41</f>
        <v>157</v>
      </c>
      <c r="U41" s="22">
        <f>'４月'!U40+'５月'!G41</f>
        <v>193</v>
      </c>
      <c r="V41" s="22">
        <f>'４月'!V40+'５月'!H41</f>
        <v>200</v>
      </c>
      <c r="W41" s="22">
        <f>'４月'!W40+'５月'!I41</f>
        <v>210</v>
      </c>
      <c r="X41" s="22">
        <f>'４月'!X40+'５月'!J41</f>
        <v>210</v>
      </c>
      <c r="Y41" s="23">
        <f>'４月'!Y40+'５月'!K41</f>
        <v>210</v>
      </c>
      <c r="Z41" s="19"/>
      <c r="AA41" s="1522"/>
      <c r="AB41" s="1532" t="s">
        <v>142</v>
      </c>
      <c r="AC41" s="1533"/>
      <c r="AD41" s="32"/>
      <c r="AE41" s="9"/>
      <c r="AF41" s="9"/>
      <c r="AG41" s="9"/>
      <c r="AH41" s="9"/>
      <c r="AI41" s="9"/>
      <c r="AJ41" s="9"/>
      <c r="AK41" s="9"/>
      <c r="AL41" s="18"/>
      <c r="AM41" s="1535"/>
      <c r="AN41" s="1533"/>
      <c r="AO41" s="17"/>
      <c r="AP41" s="32"/>
      <c r="AQ41" s="9"/>
      <c r="AR41" s="9"/>
      <c r="AS41" s="18"/>
      <c r="AT41" s="17"/>
      <c r="AU41" s="17"/>
      <c r="AV41" s="17"/>
      <c r="AW41" s="1535"/>
      <c r="AX41" s="1533"/>
      <c r="AY41" s="17"/>
    </row>
    <row r="42" spans="2:79" s="1" customFormat="1" ht="12" customHeight="1">
      <c r="B42" s="1449" t="s">
        <v>244</v>
      </c>
      <c r="C42" s="1450"/>
      <c r="D42" s="1450"/>
      <c r="E42" s="1451"/>
      <c r="F42" s="8">
        <f t="shared" ref="F42:K42" si="2">X35</f>
        <v>89.5</v>
      </c>
      <c r="G42" s="22">
        <f t="shared" si="2"/>
        <v>90.5</v>
      </c>
      <c r="H42" s="22">
        <f t="shared" si="2"/>
        <v>97.5</v>
      </c>
      <c r="I42" s="22">
        <f t="shared" si="2"/>
        <v>103.5</v>
      </c>
      <c r="J42" s="22">
        <f t="shared" si="2"/>
        <v>103.5</v>
      </c>
      <c r="K42" s="23">
        <f t="shared" si="2"/>
        <v>103.5</v>
      </c>
      <c r="L42" s="21" t="s">
        <v>14</v>
      </c>
      <c r="M42" s="8">
        <f>'４月'!M41+'５月'!F42</f>
        <v>150</v>
      </c>
      <c r="N42" s="22">
        <f>'４月'!N41+'５月'!G42</f>
        <v>187</v>
      </c>
      <c r="O42" s="22">
        <f>'４月'!O41+'５月'!H42</f>
        <v>194</v>
      </c>
      <c r="P42" s="22">
        <f>'４月'!P41+'５月'!I42</f>
        <v>200</v>
      </c>
      <c r="Q42" s="22">
        <f>'４月'!Q41+'５月'!J42</f>
        <v>200</v>
      </c>
      <c r="R42" s="23">
        <f>'４月'!R41+'５月'!K42</f>
        <v>200</v>
      </c>
      <c r="S42" s="21" t="s">
        <v>15</v>
      </c>
      <c r="T42" s="118">
        <f>'４月'!T41+'５月'!F42</f>
        <v>150</v>
      </c>
      <c r="U42" s="22">
        <f>'４月'!U41+'５月'!G42</f>
        <v>187</v>
      </c>
      <c r="V42" s="22">
        <f>'４月'!V41+'５月'!H42</f>
        <v>194</v>
      </c>
      <c r="W42" s="22">
        <f>'４月'!W41+'５月'!I42</f>
        <v>200</v>
      </c>
      <c r="X42" s="22">
        <f>'４月'!X41+'５月'!J42</f>
        <v>200</v>
      </c>
      <c r="Y42" s="23">
        <f>'４月'!Y41+'５月'!K42</f>
        <v>200</v>
      </c>
      <c r="Z42" s="19"/>
      <c r="AA42" s="1520" t="s">
        <v>128</v>
      </c>
      <c r="AB42" s="1523" t="s">
        <v>59</v>
      </c>
      <c r="AC42" s="1524"/>
      <c r="AD42" s="35"/>
      <c r="AE42" s="33"/>
      <c r="AF42" s="33"/>
      <c r="AG42" s="33"/>
      <c r="AH42" s="33"/>
      <c r="AI42" s="33"/>
      <c r="AJ42" s="33"/>
      <c r="AK42" s="33"/>
      <c r="AL42" s="34"/>
      <c r="AM42" s="1518"/>
      <c r="AN42" s="1519"/>
      <c r="AO42" s="15"/>
      <c r="AP42" s="35"/>
      <c r="AQ42" s="33"/>
      <c r="AR42" s="33"/>
      <c r="AS42" s="34"/>
      <c r="AT42" s="15"/>
      <c r="AU42" s="15"/>
      <c r="AV42" s="15"/>
      <c r="AW42" s="1518"/>
      <c r="AX42" s="1519"/>
      <c r="AY42" s="15"/>
    </row>
    <row r="43" spans="2:79" s="1" customFormat="1" ht="12" customHeight="1">
      <c r="B43" s="1441" t="s">
        <v>3</v>
      </c>
      <c r="C43" s="1442"/>
      <c r="D43" s="1442"/>
      <c r="E43" s="1443"/>
      <c r="F43" s="8">
        <f t="shared" ref="F43:K43" si="3">AD35</f>
        <v>3.5</v>
      </c>
      <c r="G43" s="22">
        <f t="shared" si="3"/>
        <v>2.5</v>
      </c>
      <c r="H43" s="22">
        <f t="shared" si="3"/>
        <v>2.5</v>
      </c>
      <c r="I43" s="22">
        <f t="shared" si="3"/>
        <v>2.5</v>
      </c>
      <c r="J43" s="22">
        <f t="shared" si="3"/>
        <v>2.5</v>
      </c>
      <c r="K43" s="23">
        <f t="shared" si="3"/>
        <v>2.5</v>
      </c>
      <c r="L43" s="21" t="s">
        <v>15</v>
      </c>
      <c r="M43" s="8">
        <f>'４月'!M42+'５月'!F43</f>
        <v>7</v>
      </c>
      <c r="N43" s="22">
        <f>'４月'!N42+'５月'!G43</f>
        <v>6</v>
      </c>
      <c r="O43" s="22">
        <f>'４月'!O42+'５月'!H43</f>
        <v>6</v>
      </c>
      <c r="P43" s="22">
        <f>'４月'!P42+'５月'!I43</f>
        <v>6</v>
      </c>
      <c r="Q43" s="22">
        <f>'４月'!Q42+'５月'!J43</f>
        <v>6</v>
      </c>
      <c r="R43" s="23">
        <f>'４月'!R42+'５月'!K43</f>
        <v>6</v>
      </c>
      <c r="S43" s="21"/>
      <c r="T43" s="118">
        <f>'４月'!T42+'５月'!F43</f>
        <v>7</v>
      </c>
      <c r="U43" s="22">
        <f>'４月'!U42+'５月'!G43</f>
        <v>6</v>
      </c>
      <c r="V43" s="22">
        <f>'４月'!V42+'５月'!H43</f>
        <v>6</v>
      </c>
      <c r="W43" s="22">
        <f>'４月'!W42+'５月'!I43</f>
        <v>6</v>
      </c>
      <c r="X43" s="22">
        <f>'４月'!X42+'５月'!J43</f>
        <v>6</v>
      </c>
      <c r="Y43" s="23">
        <f>'４月'!Y42+'５月'!K43</f>
        <v>6</v>
      </c>
      <c r="Z43" s="19"/>
      <c r="AA43" s="1521"/>
      <c r="AB43" s="1565" t="s">
        <v>141</v>
      </c>
      <c r="AC43" s="1566"/>
      <c r="AD43" s="8"/>
      <c r="AE43" s="22"/>
      <c r="AF43" s="22"/>
      <c r="AG43" s="22"/>
      <c r="AH43" s="22"/>
      <c r="AI43" s="22"/>
      <c r="AJ43" s="22"/>
      <c r="AK43" s="22"/>
      <c r="AL43" s="23"/>
      <c r="AM43" s="1534"/>
      <c r="AN43" s="1528"/>
      <c r="AO43" s="21"/>
      <c r="AP43" s="8"/>
      <c r="AQ43" s="22"/>
      <c r="AR43" s="22"/>
      <c r="AS43" s="23"/>
      <c r="AT43" s="21"/>
      <c r="AU43" s="21"/>
      <c r="AV43" s="21"/>
      <c r="AW43" s="1534"/>
      <c r="AX43" s="1528"/>
      <c r="AY43" s="21"/>
    </row>
    <row r="44" spans="2:79" s="1" customFormat="1" ht="12" customHeight="1">
      <c r="B44" s="1441"/>
      <c r="C44" s="1442"/>
      <c r="D44" s="1442"/>
      <c r="E44" s="1443"/>
      <c r="F44" s="8"/>
      <c r="G44" s="22"/>
      <c r="H44" s="22"/>
      <c r="I44" s="22"/>
      <c r="J44" s="22"/>
      <c r="K44" s="23"/>
      <c r="L44" s="21"/>
      <c r="M44" s="8"/>
      <c r="N44" s="22"/>
      <c r="O44" s="22"/>
      <c r="P44" s="22"/>
      <c r="Q44" s="22"/>
      <c r="R44" s="23"/>
      <c r="S44" s="21"/>
      <c r="T44" s="118"/>
      <c r="U44" s="22"/>
      <c r="V44" s="22"/>
      <c r="W44" s="22"/>
      <c r="X44" s="22"/>
      <c r="Y44" s="23"/>
      <c r="Z44" s="19"/>
      <c r="AA44" s="1522"/>
      <c r="AB44" s="1532" t="s">
        <v>142</v>
      </c>
      <c r="AC44" s="1533"/>
      <c r="AD44" s="32"/>
      <c r="AE44" s="9"/>
      <c r="AF44" s="9"/>
      <c r="AG44" s="9"/>
      <c r="AH44" s="9"/>
      <c r="AI44" s="9"/>
      <c r="AJ44" s="9"/>
      <c r="AK44" s="9"/>
      <c r="AL44" s="18"/>
      <c r="AM44" s="1535"/>
      <c r="AN44" s="1533"/>
      <c r="AO44" s="17"/>
      <c r="AP44" s="32"/>
      <c r="AQ44" s="9"/>
      <c r="AR44" s="9"/>
      <c r="AS44" s="18"/>
      <c r="AT44" s="17"/>
      <c r="AU44" s="17"/>
      <c r="AV44" s="17"/>
      <c r="AW44" s="1563"/>
      <c r="AX44" s="1564"/>
      <c r="AY44" s="97"/>
    </row>
    <row r="45" spans="2:79" s="1" customFormat="1" ht="12" customHeight="1">
      <c r="B45" s="1444" t="s">
        <v>53</v>
      </c>
      <c r="C45" s="1445"/>
      <c r="D45" s="1445"/>
      <c r="E45" s="1446"/>
      <c r="F45" s="8">
        <f t="shared" ref="F45:K45" si="4">AJ35</f>
        <v>0</v>
      </c>
      <c r="G45" s="22">
        <f t="shared" si="4"/>
        <v>0</v>
      </c>
      <c r="H45" s="22">
        <f t="shared" si="4"/>
        <v>0</v>
      </c>
      <c r="I45" s="22">
        <f t="shared" si="4"/>
        <v>2</v>
      </c>
      <c r="J45" s="22">
        <f t="shared" si="4"/>
        <v>2</v>
      </c>
      <c r="K45" s="23">
        <f t="shared" si="4"/>
        <v>2</v>
      </c>
      <c r="L45" s="21"/>
      <c r="M45" s="8">
        <f>'４月'!M44+'５月'!F45</f>
        <v>0</v>
      </c>
      <c r="N45" s="1155">
        <f>'４月'!N44+'５月'!G45</f>
        <v>0</v>
      </c>
      <c r="O45" s="22">
        <f>'４月'!O44+'５月'!H45</f>
        <v>0</v>
      </c>
      <c r="P45" s="22">
        <f>'４月'!P44+'５月'!I45</f>
        <v>4</v>
      </c>
      <c r="Q45" s="22">
        <f>'４月'!Q44+'５月'!J45</f>
        <v>4</v>
      </c>
      <c r="R45" s="23">
        <f>'４月'!R44+'５月'!K45</f>
        <v>4</v>
      </c>
      <c r="S45" s="21"/>
      <c r="T45" s="118">
        <f>'４月'!T44+'５月'!F45</f>
        <v>0</v>
      </c>
      <c r="U45" s="22">
        <f>'４月'!U44+'５月'!G45</f>
        <v>0</v>
      </c>
      <c r="V45" s="22">
        <f>'４月'!V44+'５月'!H45</f>
        <v>0</v>
      </c>
      <c r="W45" s="22">
        <f>'４月'!W44+'５月'!I45</f>
        <v>4</v>
      </c>
      <c r="X45" s="22">
        <f>'４月'!X44+'５月'!J45</f>
        <v>4</v>
      </c>
      <c r="Y45" s="23">
        <f>'４月'!Y44+'５月'!K45</f>
        <v>4</v>
      </c>
      <c r="Z45" s="19"/>
      <c r="AA45" s="1520" t="s">
        <v>144</v>
      </c>
      <c r="AB45" s="1523" t="s">
        <v>59</v>
      </c>
      <c r="AC45" s="1524"/>
      <c r="AD45" s="60"/>
      <c r="AE45" s="59"/>
      <c r="AF45" s="59"/>
      <c r="AG45" s="59"/>
      <c r="AH45" s="59"/>
      <c r="AI45" s="59"/>
      <c r="AJ45" s="59"/>
      <c r="AK45" s="59"/>
      <c r="AL45" s="96"/>
      <c r="AM45" s="1567"/>
      <c r="AN45" s="1568"/>
      <c r="AO45" s="98"/>
      <c r="AP45" s="60"/>
      <c r="AQ45" s="59"/>
      <c r="AR45" s="59"/>
      <c r="AS45" s="96"/>
      <c r="AT45" s="98"/>
      <c r="AU45" s="98"/>
      <c r="AV45" s="98"/>
      <c r="AW45" s="1567"/>
      <c r="AX45" s="1568"/>
      <c r="AY45" s="98"/>
    </row>
    <row r="46" spans="2:79" s="1" customFormat="1" ht="12" customHeight="1">
      <c r="B46" s="1441" t="s">
        <v>4</v>
      </c>
      <c r="C46" s="1442"/>
      <c r="D46" s="1442"/>
      <c r="E46" s="1443"/>
      <c r="F46" s="8">
        <v>0</v>
      </c>
      <c r="G46" s="22">
        <v>0</v>
      </c>
      <c r="H46" s="22">
        <f>AP35</f>
        <v>0</v>
      </c>
      <c r="I46" s="22">
        <f>AQ35</f>
        <v>0</v>
      </c>
      <c r="J46" s="22">
        <f>AR35</f>
        <v>0</v>
      </c>
      <c r="K46" s="23">
        <f>AS35</f>
        <v>0</v>
      </c>
      <c r="L46" s="21"/>
      <c r="M46" s="8">
        <f>'４月'!M45+'５月'!F46</f>
        <v>0</v>
      </c>
      <c r="N46" s="22">
        <f>'４月'!N45+'５月'!G46</f>
        <v>0</v>
      </c>
      <c r="O46" s="22">
        <f>'４月'!O45+'５月'!H46</f>
        <v>0</v>
      </c>
      <c r="P46" s="22">
        <f>'４月'!P45+'５月'!I46</f>
        <v>0</v>
      </c>
      <c r="Q46" s="22">
        <f>'４月'!Q45+'５月'!J46</f>
        <v>0</v>
      </c>
      <c r="R46" s="23">
        <f>'４月'!R45+'５月'!K46</f>
        <v>0</v>
      </c>
      <c r="S46" s="21"/>
      <c r="T46" s="118">
        <f>'４月'!T45+'５月'!F46</f>
        <v>0</v>
      </c>
      <c r="U46" s="22">
        <f>'４月'!U45+'５月'!G46</f>
        <v>0</v>
      </c>
      <c r="V46" s="22">
        <f>'４月'!V45+'５月'!H46</f>
        <v>0</v>
      </c>
      <c r="W46" s="22">
        <f>'４月'!W45+'５月'!I46</f>
        <v>0</v>
      </c>
      <c r="X46" s="22">
        <f>'４月'!X45+'５月'!J46</f>
        <v>0</v>
      </c>
      <c r="Y46" s="23">
        <f>'４月'!Y45+'５月'!K46</f>
        <v>0</v>
      </c>
      <c r="Z46" s="20"/>
      <c r="AA46" s="1521"/>
      <c r="AB46" s="1565" t="s">
        <v>141</v>
      </c>
      <c r="AC46" s="1566"/>
      <c r="AD46" s="99"/>
      <c r="AE46" s="100"/>
      <c r="AF46" s="100"/>
      <c r="AG46" s="100"/>
      <c r="AH46" s="100"/>
      <c r="AI46" s="100"/>
      <c r="AJ46" s="100"/>
      <c r="AK46" s="100"/>
      <c r="AL46" s="101"/>
      <c r="AM46" s="1569"/>
      <c r="AN46" s="1570"/>
      <c r="AO46" s="102"/>
      <c r="AP46" s="99"/>
      <c r="AQ46" s="100"/>
      <c r="AR46" s="100"/>
      <c r="AS46" s="101"/>
      <c r="AT46" s="102"/>
      <c r="AU46" s="102"/>
      <c r="AV46" s="102"/>
      <c r="AW46" s="1569"/>
      <c r="AX46" s="1570"/>
      <c r="AY46" s="102"/>
    </row>
    <row r="47" spans="2:79" s="1" customFormat="1" ht="12" customHeight="1">
      <c r="B47" s="1429" t="s">
        <v>329</v>
      </c>
      <c r="C47" s="1430"/>
      <c r="D47" s="1430"/>
      <c r="E47" s="1431"/>
      <c r="F47" s="32"/>
      <c r="G47" s="9"/>
      <c r="H47" s="9"/>
      <c r="I47" s="9"/>
      <c r="J47" s="9"/>
      <c r="K47" s="18"/>
      <c r="L47" s="17"/>
      <c r="M47" s="32">
        <f>'４月'!M46+'５月'!F47</f>
        <v>0</v>
      </c>
      <c r="N47" s="9">
        <f>'４月'!N46+'５月'!G47</f>
        <v>0</v>
      </c>
      <c r="O47" s="9">
        <f>'４月'!O46+'５月'!H47</f>
        <v>0</v>
      </c>
      <c r="P47" s="9">
        <f>'４月'!P46+'５月'!I47</f>
        <v>0</v>
      </c>
      <c r="Q47" s="9">
        <f>'４月'!Q46+'５月'!J47</f>
        <v>0</v>
      </c>
      <c r="R47" s="18">
        <f>'４月'!R46+'５月'!K47</f>
        <v>0</v>
      </c>
      <c r="S47" s="17"/>
      <c r="T47" s="378">
        <f>'４月'!T46+'５月'!F47</f>
        <v>0</v>
      </c>
      <c r="U47" s="9">
        <f>'４月'!U46+'５月'!G47</f>
        <v>0</v>
      </c>
      <c r="V47" s="9">
        <f>'４月'!V46+'５月'!H47</f>
        <v>0</v>
      </c>
      <c r="W47" s="9">
        <f>'４月'!W46+'５月'!I47</f>
        <v>0</v>
      </c>
      <c r="X47" s="9">
        <f>'４月'!X46+'５月'!J47</f>
        <v>0</v>
      </c>
      <c r="Y47" s="18">
        <f>'４月'!Y46+'５月'!K47</f>
        <v>0</v>
      </c>
      <c r="Z47" s="20"/>
      <c r="AA47" s="1522"/>
      <c r="AB47" s="1525" t="s">
        <v>142</v>
      </c>
      <c r="AC47" s="1526"/>
      <c r="AD47" s="103"/>
      <c r="AE47" s="58"/>
      <c r="AF47" s="58"/>
      <c r="AG47" s="58"/>
      <c r="AH47" s="58"/>
      <c r="AI47" s="58"/>
      <c r="AJ47" s="58"/>
      <c r="AK47" s="58"/>
      <c r="AL47" s="104"/>
      <c r="AM47" s="1563"/>
      <c r="AN47" s="1564"/>
      <c r="AO47" s="97"/>
      <c r="AP47" s="103"/>
      <c r="AQ47" s="58"/>
      <c r="AR47" s="58"/>
      <c r="AS47" s="104"/>
      <c r="AT47" s="97"/>
      <c r="AU47" s="97"/>
      <c r="AV47" s="97"/>
      <c r="AW47" s="1563"/>
      <c r="AX47" s="1564"/>
      <c r="AY47" s="97"/>
    </row>
    <row r="48" spans="2:79" ht="12" customHeight="1"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14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2" customHeight="1"/>
    <row r="51" spans="2:14" ht="12" customHeight="1"/>
    <row r="52" spans="2:14" ht="12" customHeight="1"/>
    <row r="53" spans="2:14" ht="12" customHeight="1"/>
    <row r="54" spans="2:14" ht="12" customHeight="1"/>
    <row r="55" spans="2:14" ht="12" customHeight="1"/>
    <row r="56" spans="2:14" ht="12" customHeight="1"/>
    <row r="57" spans="2:14" ht="12" customHeight="1"/>
    <row r="58" spans="2:14" ht="12" customHeight="1"/>
    <row r="59" spans="2:14" ht="12" customHeight="1"/>
  </sheetData>
  <mergeCells count="130">
    <mergeCell ref="AT9:AY9"/>
    <mergeCell ref="AT2:AY3"/>
    <mergeCell ref="AT4:AY4"/>
    <mergeCell ref="AT5:AY5"/>
    <mergeCell ref="AT12:AY12"/>
    <mergeCell ref="AT13:AY13"/>
    <mergeCell ref="AT32:AY32"/>
    <mergeCell ref="AT34:AY34"/>
    <mergeCell ref="AM42:AN42"/>
    <mergeCell ref="AW42:AX42"/>
    <mergeCell ref="AW39:AX39"/>
    <mergeCell ref="AT31:AY31"/>
    <mergeCell ref="AT10:AY10"/>
    <mergeCell ref="AT11:AY11"/>
    <mergeCell ref="AT26:AY26"/>
    <mergeCell ref="AT27:AY27"/>
    <mergeCell ref="AT28:AY28"/>
    <mergeCell ref="AT29:AY29"/>
    <mergeCell ref="AT30:AY30"/>
    <mergeCell ref="AT24:AY24"/>
    <mergeCell ref="AT25:AY25"/>
    <mergeCell ref="AT14:AY14"/>
    <mergeCell ref="AT15:AY15"/>
    <mergeCell ref="AT16:AY16"/>
    <mergeCell ref="AW47:AX47"/>
    <mergeCell ref="AB43:AC43"/>
    <mergeCell ref="AM43:AN43"/>
    <mergeCell ref="AW43:AX43"/>
    <mergeCell ref="AB44:AC44"/>
    <mergeCell ref="AM44:AN44"/>
    <mergeCell ref="AW44:AX44"/>
    <mergeCell ref="AM45:AN45"/>
    <mergeCell ref="AW45:AX45"/>
    <mergeCell ref="AB46:AC46"/>
    <mergeCell ref="AM47:AN47"/>
    <mergeCell ref="AM46:AN46"/>
    <mergeCell ref="AW46:AX46"/>
    <mergeCell ref="B35:C35"/>
    <mergeCell ref="D19:P19"/>
    <mergeCell ref="D5:P5"/>
    <mergeCell ref="D6:P6"/>
    <mergeCell ref="D20:P20"/>
    <mergeCell ref="D12:P12"/>
    <mergeCell ref="D13:P13"/>
    <mergeCell ref="D14:P14"/>
    <mergeCell ref="D9:P9"/>
    <mergeCell ref="D10:P10"/>
    <mergeCell ref="D11:P11"/>
    <mergeCell ref="D33:P33"/>
    <mergeCell ref="B38:E38"/>
    <mergeCell ref="AA39:AA41"/>
    <mergeCell ref="AT35:AY35"/>
    <mergeCell ref="D30:P30"/>
    <mergeCell ref="D29:P29"/>
    <mergeCell ref="AB39:AC39"/>
    <mergeCell ref="AB41:AC41"/>
    <mergeCell ref="AW40:AX40"/>
    <mergeCell ref="AM41:AN41"/>
    <mergeCell ref="AW41:AX41"/>
    <mergeCell ref="R35:W35"/>
    <mergeCell ref="AM40:AN40"/>
    <mergeCell ref="D34:P34"/>
    <mergeCell ref="D31:P31"/>
    <mergeCell ref="AY37:AY38"/>
    <mergeCell ref="AU37:AU38"/>
    <mergeCell ref="AV37:AV38"/>
    <mergeCell ref="AT37:AT38"/>
    <mergeCell ref="AW37:AX38"/>
    <mergeCell ref="AA37:AC38"/>
    <mergeCell ref="AD37:AL37"/>
    <mergeCell ref="AM37:AN38"/>
    <mergeCell ref="AO37:AO38"/>
    <mergeCell ref="AP37:AS37"/>
    <mergeCell ref="B47:E47"/>
    <mergeCell ref="B44:E44"/>
    <mergeCell ref="AM39:AN39"/>
    <mergeCell ref="B39:E39"/>
    <mergeCell ref="D32:P32"/>
    <mergeCell ref="D35:P35"/>
    <mergeCell ref="B40:E40"/>
    <mergeCell ref="B41:E41"/>
    <mergeCell ref="D24:P24"/>
    <mergeCell ref="D25:P25"/>
    <mergeCell ref="D26:P26"/>
    <mergeCell ref="D27:P27"/>
    <mergeCell ref="D28:P28"/>
    <mergeCell ref="B45:E45"/>
    <mergeCell ref="B46:E46"/>
    <mergeCell ref="AA42:AA44"/>
    <mergeCell ref="AB42:AC42"/>
    <mergeCell ref="AA45:AA47"/>
    <mergeCell ref="AB45:AC45"/>
    <mergeCell ref="B43:E43"/>
    <mergeCell ref="B42:E42"/>
    <mergeCell ref="AB47:AC47"/>
    <mergeCell ref="AB40:AC40"/>
    <mergeCell ref="B37:E37"/>
    <mergeCell ref="B1:AY1"/>
    <mergeCell ref="D7:P7"/>
    <mergeCell ref="D8:P8"/>
    <mergeCell ref="B2:B3"/>
    <mergeCell ref="C2:C3"/>
    <mergeCell ref="D4:P4"/>
    <mergeCell ref="X2:AC2"/>
    <mergeCell ref="R2:W2"/>
    <mergeCell ref="D2:P3"/>
    <mergeCell ref="AT6:AY6"/>
    <mergeCell ref="AP2:AS2"/>
    <mergeCell ref="AD2:AI2"/>
    <mergeCell ref="AJ2:AO2"/>
    <mergeCell ref="Q2:Q3"/>
    <mergeCell ref="AT7:AY7"/>
    <mergeCell ref="AT8:AY8"/>
    <mergeCell ref="BA16:BF16"/>
    <mergeCell ref="BA14:BF14"/>
    <mergeCell ref="BA15:BF15"/>
    <mergeCell ref="D21:P21"/>
    <mergeCell ref="D22:P22"/>
    <mergeCell ref="D23:P23"/>
    <mergeCell ref="D15:P15"/>
    <mergeCell ref="D16:P16"/>
    <mergeCell ref="D17:P17"/>
    <mergeCell ref="D18:P18"/>
    <mergeCell ref="AT20:AY20"/>
    <mergeCell ref="AT21:AY21"/>
    <mergeCell ref="AT22:AY22"/>
    <mergeCell ref="AT23:AY23"/>
    <mergeCell ref="AT17:AY17"/>
    <mergeCell ref="AT18:AY18"/>
    <mergeCell ref="AT19:AY19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A58"/>
  <sheetViews>
    <sheetView topLeftCell="A7" zoomScale="130" zoomScaleNormal="130" workbookViewId="0">
      <selection activeCell="F37" sqref="F37"/>
    </sheetView>
  </sheetViews>
  <sheetFormatPr defaultRowHeight="13.2"/>
  <cols>
    <col min="1" max="1" width="0.6640625" customWidth="1"/>
    <col min="2" max="51" width="2.6640625" customWidth="1"/>
  </cols>
  <sheetData>
    <row r="1" spans="2:52" ht="20.100000000000001" customHeight="1" thickBot="1">
      <c r="B1" s="1464" t="s">
        <v>809</v>
      </c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4"/>
      <c r="W1" s="1464"/>
      <c r="X1" s="1464"/>
      <c r="Y1" s="1464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5"/>
      <c r="AO1" s="1465"/>
      <c r="AP1" s="1465"/>
      <c r="AQ1" s="1465"/>
      <c r="AR1" s="1465"/>
      <c r="AS1" s="1465"/>
      <c r="AT1" s="1465"/>
      <c r="AU1" s="1465"/>
      <c r="AV1" s="1465"/>
      <c r="AW1" s="1465"/>
      <c r="AX1" s="1465"/>
      <c r="AY1" s="1465"/>
    </row>
    <row r="2" spans="2:52" s="2" customFormat="1" ht="12" customHeight="1">
      <c r="B2" s="1466" t="s">
        <v>1</v>
      </c>
      <c r="C2" s="1508" t="s">
        <v>2</v>
      </c>
      <c r="D2" s="1476" t="s">
        <v>6</v>
      </c>
      <c r="E2" s="1477"/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478"/>
      <c r="Q2" s="1582" t="s">
        <v>276</v>
      </c>
      <c r="R2" s="1476" t="s">
        <v>57</v>
      </c>
      <c r="S2" s="1471"/>
      <c r="T2" s="1471"/>
      <c r="U2" s="1471"/>
      <c r="V2" s="1471"/>
      <c r="W2" s="1472"/>
      <c r="X2" s="1476" t="s">
        <v>211</v>
      </c>
      <c r="Y2" s="1471"/>
      <c r="Z2" s="1471"/>
      <c r="AA2" s="1471"/>
      <c r="AB2" s="1471"/>
      <c r="AC2" s="1472"/>
      <c r="AD2" s="1466" t="s">
        <v>27</v>
      </c>
      <c r="AE2" s="1477"/>
      <c r="AF2" s="1477"/>
      <c r="AG2" s="1477"/>
      <c r="AH2" s="1477"/>
      <c r="AI2" s="1508"/>
      <c r="AJ2" s="1587" t="s">
        <v>139</v>
      </c>
      <c r="AK2" s="1588"/>
      <c r="AL2" s="1588"/>
      <c r="AM2" s="1588"/>
      <c r="AN2" s="1588"/>
      <c r="AO2" s="1589"/>
      <c r="AP2" s="1466" t="s">
        <v>140</v>
      </c>
      <c r="AQ2" s="1477"/>
      <c r="AR2" s="1477"/>
      <c r="AS2" s="1508"/>
      <c r="AT2" s="1599" t="s">
        <v>275</v>
      </c>
      <c r="AU2" s="1599"/>
      <c r="AV2" s="1599"/>
      <c r="AW2" s="1599"/>
      <c r="AX2" s="1599"/>
      <c r="AY2" s="1600"/>
      <c r="AZ2" s="7"/>
    </row>
    <row r="3" spans="2:52" s="2" customFormat="1" ht="12" customHeight="1" thickBot="1">
      <c r="B3" s="1467"/>
      <c r="C3" s="1509"/>
      <c r="D3" s="1467"/>
      <c r="E3" s="1479"/>
      <c r="F3" s="1479"/>
      <c r="G3" s="1479"/>
      <c r="H3" s="1479"/>
      <c r="I3" s="1479"/>
      <c r="J3" s="1479"/>
      <c r="K3" s="1479"/>
      <c r="L3" s="1479"/>
      <c r="M3" s="1479"/>
      <c r="N3" s="1479"/>
      <c r="O3" s="1479"/>
      <c r="P3" s="1480"/>
      <c r="Q3" s="1583"/>
      <c r="R3" s="402" t="s">
        <v>28</v>
      </c>
      <c r="S3" s="403" t="s">
        <v>29</v>
      </c>
      <c r="T3" s="403" t="s">
        <v>30</v>
      </c>
      <c r="U3" s="403" t="s">
        <v>31</v>
      </c>
      <c r="V3" s="403" t="s">
        <v>32</v>
      </c>
      <c r="W3" s="404" t="s">
        <v>33</v>
      </c>
      <c r="X3" s="402" t="s">
        <v>8</v>
      </c>
      <c r="Y3" s="403" t="s">
        <v>9</v>
      </c>
      <c r="Z3" s="403" t="s">
        <v>10</v>
      </c>
      <c r="AA3" s="403" t="s">
        <v>11</v>
      </c>
      <c r="AB3" s="403" t="s">
        <v>12</v>
      </c>
      <c r="AC3" s="404" t="s">
        <v>13</v>
      </c>
      <c r="AD3" s="402" t="s">
        <v>8</v>
      </c>
      <c r="AE3" s="403" t="s">
        <v>9</v>
      </c>
      <c r="AF3" s="403" t="s">
        <v>10</v>
      </c>
      <c r="AG3" s="403" t="s">
        <v>11</v>
      </c>
      <c r="AH3" s="403" t="s">
        <v>12</v>
      </c>
      <c r="AI3" s="404" t="s">
        <v>13</v>
      </c>
      <c r="AJ3" s="402" t="s">
        <v>8</v>
      </c>
      <c r="AK3" s="403" t="s">
        <v>9</v>
      </c>
      <c r="AL3" s="403" t="s">
        <v>10</v>
      </c>
      <c r="AM3" s="403" t="s">
        <v>11</v>
      </c>
      <c r="AN3" s="403" t="s">
        <v>12</v>
      </c>
      <c r="AO3" s="404" t="s">
        <v>13</v>
      </c>
      <c r="AP3" s="402"/>
      <c r="AQ3" s="403" t="s">
        <v>11</v>
      </c>
      <c r="AR3" s="403" t="s">
        <v>12</v>
      </c>
      <c r="AS3" s="404" t="s">
        <v>13</v>
      </c>
      <c r="AT3" s="1601"/>
      <c r="AU3" s="1601"/>
      <c r="AV3" s="1601"/>
      <c r="AW3" s="1601"/>
      <c r="AX3" s="1601"/>
      <c r="AY3" s="1602"/>
      <c r="AZ3" s="7"/>
    </row>
    <row r="4" spans="2:52" ht="12" customHeight="1">
      <c r="B4" s="397">
        <f>スクールカレンダー!G13</f>
        <v>1</v>
      </c>
      <c r="C4" s="399" t="str">
        <f>スクールカレンダー!H13</f>
        <v>月</v>
      </c>
      <c r="D4" s="1510" t="str">
        <f>IF(スクールカレンダー!I13="","",スクールカレンダー!I13)</f>
        <v>朝会　　安全点検日</v>
      </c>
      <c r="E4" s="1511"/>
      <c r="F4" s="1511"/>
      <c r="G4" s="1511"/>
      <c r="H4" s="1511"/>
      <c r="I4" s="1511"/>
      <c r="J4" s="1511"/>
      <c r="K4" s="1511"/>
      <c r="L4" s="1511"/>
      <c r="M4" s="1511"/>
      <c r="N4" s="1511"/>
      <c r="O4" s="1511"/>
      <c r="P4" s="1512"/>
      <c r="Q4" s="396" t="s">
        <v>419</v>
      </c>
      <c r="R4" s="397" t="s">
        <v>420</v>
      </c>
      <c r="S4" s="925" t="s">
        <v>563</v>
      </c>
      <c r="T4" s="925" t="s">
        <v>420</v>
      </c>
      <c r="U4" s="925" t="s">
        <v>420</v>
      </c>
      <c r="V4" s="925" t="s">
        <v>420</v>
      </c>
      <c r="W4" s="925" t="s">
        <v>420</v>
      </c>
      <c r="X4" s="397">
        <v>4</v>
      </c>
      <c r="Y4" s="831">
        <v>4</v>
      </c>
      <c r="Z4" s="831">
        <v>5</v>
      </c>
      <c r="AA4" s="925">
        <v>5</v>
      </c>
      <c r="AB4" s="925">
        <v>5</v>
      </c>
      <c r="AC4" s="925">
        <v>5</v>
      </c>
      <c r="AD4" s="397">
        <v>1</v>
      </c>
      <c r="AE4" s="831">
        <v>1</v>
      </c>
      <c r="AF4" s="925">
        <v>1</v>
      </c>
      <c r="AG4" s="925">
        <v>1</v>
      </c>
      <c r="AH4" s="925">
        <v>1</v>
      </c>
      <c r="AI4" s="925">
        <v>1</v>
      </c>
      <c r="AJ4" s="397"/>
      <c r="AK4" s="831"/>
      <c r="AL4" s="831"/>
      <c r="AM4" s="831"/>
      <c r="AN4" s="831"/>
      <c r="AO4" s="399"/>
      <c r="AP4" s="397"/>
      <c r="AQ4" s="831"/>
      <c r="AR4" s="831"/>
      <c r="AS4" s="399"/>
      <c r="AT4" s="1594" t="s">
        <v>438</v>
      </c>
      <c r="AU4" s="1594"/>
      <c r="AV4" s="1594"/>
      <c r="AW4" s="1594"/>
      <c r="AX4" s="1594"/>
      <c r="AY4" s="1595"/>
      <c r="AZ4" s="6"/>
    </row>
    <row r="5" spans="2:52" ht="12" customHeight="1">
      <c r="B5" s="510">
        <f>スクールカレンダー!G14</f>
        <v>2</v>
      </c>
      <c r="C5" s="525" t="str">
        <f>スクールカレンダー!H14</f>
        <v>火</v>
      </c>
      <c r="D5" s="1500" t="str">
        <f>IF(スクールカレンダー!I14="","",スクールカレンダー!I14)</f>
        <v>ALT　運動会係②
本部事前研①（６年）</v>
      </c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  <c r="P5" s="1502"/>
      <c r="Q5" s="526" t="s">
        <v>23</v>
      </c>
      <c r="R5" s="510" t="s">
        <v>62</v>
      </c>
      <c r="S5" s="527" t="s">
        <v>563</v>
      </c>
      <c r="T5" s="527" t="s">
        <v>62</v>
      </c>
      <c r="U5" s="527" t="s">
        <v>62</v>
      </c>
      <c r="V5" s="527" t="s">
        <v>351</v>
      </c>
      <c r="W5" s="525" t="s">
        <v>413</v>
      </c>
      <c r="X5" s="510">
        <v>4</v>
      </c>
      <c r="Y5" s="527">
        <v>4</v>
      </c>
      <c r="Z5" s="527">
        <v>4</v>
      </c>
      <c r="AA5" s="527">
        <v>4</v>
      </c>
      <c r="AB5" s="527">
        <v>4</v>
      </c>
      <c r="AC5" s="527">
        <v>4</v>
      </c>
      <c r="AD5" s="510">
        <v>1</v>
      </c>
      <c r="AE5" s="925">
        <v>1</v>
      </c>
      <c r="AF5" s="925">
        <v>1</v>
      </c>
      <c r="AG5" s="925">
        <v>1</v>
      </c>
      <c r="AH5" s="925">
        <v>1</v>
      </c>
      <c r="AI5" s="925">
        <v>1</v>
      </c>
      <c r="AJ5" s="510"/>
      <c r="AK5" s="527"/>
      <c r="AL5" s="527"/>
      <c r="AM5" s="527">
        <v>1</v>
      </c>
      <c r="AN5" s="527">
        <v>1</v>
      </c>
      <c r="AO5" s="525">
        <v>1</v>
      </c>
      <c r="AP5" s="510"/>
      <c r="AQ5" s="527"/>
      <c r="AR5" s="527"/>
      <c r="AS5" s="525"/>
      <c r="AT5" s="1590" t="s">
        <v>437</v>
      </c>
      <c r="AU5" s="1591"/>
      <c r="AV5" s="1591"/>
      <c r="AW5" s="1591"/>
      <c r="AX5" s="1591"/>
      <c r="AY5" s="1592"/>
      <c r="AZ5" s="6"/>
    </row>
    <row r="6" spans="2:52" ht="12" customHeight="1">
      <c r="B6" s="510">
        <f>スクールカレンダー!G15</f>
        <v>3</v>
      </c>
      <c r="C6" s="525" t="str">
        <f>スクールカレンダー!H15</f>
        <v>水</v>
      </c>
      <c r="D6" s="1500" t="str">
        <f>IF(スクールカレンダー!I15="","",スクールカレンダー!I15)</f>
        <v>運動会総練習
反省会議</v>
      </c>
      <c r="E6" s="1501"/>
      <c r="F6" s="1501"/>
      <c r="G6" s="1501"/>
      <c r="H6" s="1501"/>
      <c r="I6" s="1501"/>
      <c r="J6" s="1501"/>
      <c r="K6" s="1501"/>
      <c r="L6" s="1501"/>
      <c r="M6" s="1501"/>
      <c r="N6" s="1501"/>
      <c r="O6" s="1501"/>
      <c r="P6" s="1502"/>
      <c r="Q6" s="526" t="s">
        <v>23</v>
      </c>
      <c r="R6" s="510" t="s">
        <v>563</v>
      </c>
      <c r="S6" s="527" t="s">
        <v>563</v>
      </c>
      <c r="T6" s="527" t="s">
        <v>563</v>
      </c>
      <c r="U6" s="527" t="s">
        <v>563</v>
      </c>
      <c r="V6" s="527" t="s">
        <v>62</v>
      </c>
      <c r="W6" s="528"/>
      <c r="X6" s="510">
        <v>1</v>
      </c>
      <c r="Y6" s="527">
        <v>1</v>
      </c>
      <c r="Z6" s="527">
        <v>1</v>
      </c>
      <c r="AA6" s="527">
        <v>1</v>
      </c>
      <c r="AB6" s="527">
        <v>1</v>
      </c>
      <c r="AC6" s="527">
        <v>1</v>
      </c>
      <c r="AD6" s="510">
        <v>4</v>
      </c>
      <c r="AE6" s="527">
        <v>4</v>
      </c>
      <c r="AF6" s="527">
        <v>4</v>
      </c>
      <c r="AG6" s="527">
        <v>4</v>
      </c>
      <c r="AH6" s="527">
        <v>4</v>
      </c>
      <c r="AI6" s="527">
        <v>4</v>
      </c>
      <c r="AJ6" s="510"/>
      <c r="AK6" s="527"/>
      <c r="AL6" s="527"/>
      <c r="AM6" s="527"/>
      <c r="AN6" s="527"/>
      <c r="AO6" s="525"/>
      <c r="AP6" s="510"/>
      <c r="AQ6" s="527"/>
      <c r="AR6" s="527"/>
      <c r="AS6" s="525"/>
      <c r="AT6" s="1590" t="s">
        <v>644</v>
      </c>
      <c r="AU6" s="1591"/>
      <c r="AV6" s="1591"/>
      <c r="AW6" s="1591"/>
      <c r="AX6" s="1591"/>
      <c r="AY6" s="1592"/>
      <c r="AZ6" s="6"/>
    </row>
    <row r="7" spans="2:52" ht="12" customHeight="1">
      <c r="B7" s="510">
        <f>スクールカレンダー!G16</f>
        <v>4</v>
      </c>
      <c r="C7" s="525" t="str">
        <f>スクールカレンダー!H16</f>
        <v>木</v>
      </c>
      <c r="D7" s="1500" t="str">
        <f>IF(スクールカレンダー!I16="","",スクールカレンダー!I16)</f>
        <v/>
      </c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2"/>
      <c r="Q7" s="526" t="s">
        <v>23</v>
      </c>
      <c r="R7" s="510" t="s">
        <v>62</v>
      </c>
      <c r="S7" s="527" t="s">
        <v>563</v>
      </c>
      <c r="T7" s="527" t="s">
        <v>62</v>
      </c>
      <c r="U7" s="527" t="s">
        <v>62</v>
      </c>
      <c r="V7" s="527" t="s">
        <v>62</v>
      </c>
      <c r="W7" s="525" t="s">
        <v>62</v>
      </c>
      <c r="X7" s="510">
        <v>4</v>
      </c>
      <c r="Y7" s="527">
        <v>4</v>
      </c>
      <c r="Z7" s="527">
        <v>4</v>
      </c>
      <c r="AA7" s="527">
        <v>5</v>
      </c>
      <c r="AB7" s="527">
        <v>5</v>
      </c>
      <c r="AC7" s="527">
        <v>5</v>
      </c>
      <c r="AD7" s="510">
        <v>1</v>
      </c>
      <c r="AE7" s="1037">
        <v>1</v>
      </c>
      <c r="AF7" s="1037">
        <v>1</v>
      </c>
      <c r="AG7" s="1037">
        <v>1</v>
      </c>
      <c r="AH7" s="1037">
        <v>1</v>
      </c>
      <c r="AI7" s="1037">
        <v>1</v>
      </c>
      <c r="AJ7" s="510"/>
      <c r="AK7" s="527"/>
      <c r="AL7" s="527"/>
      <c r="AM7" s="527"/>
      <c r="AN7" s="527"/>
      <c r="AO7" s="525"/>
      <c r="AP7" s="510"/>
      <c r="AQ7" s="527"/>
      <c r="AR7" s="527"/>
      <c r="AS7" s="525"/>
      <c r="AT7" s="1590" t="s">
        <v>645</v>
      </c>
      <c r="AU7" s="1591"/>
      <c r="AV7" s="1591"/>
      <c r="AW7" s="1591"/>
      <c r="AX7" s="1591"/>
      <c r="AY7" s="1592"/>
      <c r="AZ7" s="6"/>
    </row>
    <row r="8" spans="2:52" ht="12" customHeight="1">
      <c r="B8" s="510">
        <f>スクールカレンダー!G17</f>
        <v>5</v>
      </c>
      <c r="C8" s="525" t="str">
        <f>スクールカレンダー!H17</f>
        <v>金</v>
      </c>
      <c r="D8" s="1500" t="str">
        <f>IF(スクールカレンダー!I17="","",スクールカレンダー!I17)</f>
        <v>ALT 運動会係③
前日準備</v>
      </c>
      <c r="E8" s="1501"/>
      <c r="F8" s="1501"/>
      <c r="G8" s="1501"/>
      <c r="H8" s="1501"/>
      <c r="I8" s="1501"/>
      <c r="J8" s="1501"/>
      <c r="K8" s="1501"/>
      <c r="L8" s="1501"/>
      <c r="M8" s="1501"/>
      <c r="N8" s="1501"/>
      <c r="O8" s="1501"/>
      <c r="P8" s="1502"/>
      <c r="Q8" s="526" t="s">
        <v>23</v>
      </c>
      <c r="R8" s="510" t="s">
        <v>62</v>
      </c>
      <c r="S8" s="527" t="s">
        <v>563</v>
      </c>
      <c r="T8" s="527" t="s">
        <v>62</v>
      </c>
      <c r="U8" s="527" t="s">
        <v>62</v>
      </c>
      <c r="V8" s="527" t="s">
        <v>62</v>
      </c>
      <c r="W8" s="525" t="s">
        <v>413</v>
      </c>
      <c r="X8" s="510">
        <v>4</v>
      </c>
      <c r="Y8" s="527">
        <v>4</v>
      </c>
      <c r="Z8" s="527">
        <v>4</v>
      </c>
      <c r="AA8" s="527">
        <v>4</v>
      </c>
      <c r="AB8" s="527">
        <v>4</v>
      </c>
      <c r="AC8" s="527">
        <v>4</v>
      </c>
      <c r="AD8" s="510">
        <v>1</v>
      </c>
      <c r="AE8" s="527">
        <v>1</v>
      </c>
      <c r="AF8" s="527">
        <v>1</v>
      </c>
      <c r="AG8" s="527">
        <v>1</v>
      </c>
      <c r="AH8" s="527">
        <v>1</v>
      </c>
      <c r="AI8" s="527">
        <v>1</v>
      </c>
      <c r="AJ8" s="510"/>
      <c r="AK8" s="527"/>
      <c r="AL8" s="527"/>
      <c r="AM8" s="527">
        <v>1</v>
      </c>
      <c r="AN8" s="527">
        <v>1</v>
      </c>
      <c r="AO8" s="525">
        <v>1</v>
      </c>
      <c r="AP8" s="510"/>
      <c r="AQ8" s="527"/>
      <c r="AR8" s="527"/>
      <c r="AS8" s="525"/>
      <c r="AT8" s="1590" t="s">
        <v>645</v>
      </c>
      <c r="AU8" s="1591"/>
      <c r="AV8" s="1591"/>
      <c r="AW8" s="1591"/>
      <c r="AX8" s="1591"/>
      <c r="AY8" s="1592"/>
      <c r="AZ8" s="6"/>
    </row>
    <row r="9" spans="2:52" ht="12" customHeight="1">
      <c r="B9" s="397">
        <f>スクールカレンダー!G18</f>
        <v>6</v>
      </c>
      <c r="C9" s="399" t="str">
        <f>スクールカレンダー!H18</f>
        <v>土</v>
      </c>
      <c r="D9" s="1494" t="str">
        <f>IF(スクールカレンダー!I18="","",スクールカレンダー!I18)</f>
        <v>第7回南富良野運動会</v>
      </c>
      <c r="E9" s="1578"/>
      <c r="F9" s="1578"/>
      <c r="G9" s="1578"/>
      <c r="H9" s="1578"/>
      <c r="I9" s="1578"/>
      <c r="J9" s="1578"/>
      <c r="K9" s="1578"/>
      <c r="L9" s="1578"/>
      <c r="M9" s="1578"/>
      <c r="N9" s="1578"/>
      <c r="O9" s="1578"/>
      <c r="P9" s="1579"/>
      <c r="Q9" s="887"/>
      <c r="R9" s="397" t="s">
        <v>563</v>
      </c>
      <c r="S9" s="1109" t="s">
        <v>563</v>
      </c>
      <c r="T9" s="1109" t="s">
        <v>563</v>
      </c>
      <c r="U9" s="1109" t="s">
        <v>563</v>
      </c>
      <c r="V9" s="1109" t="s">
        <v>563</v>
      </c>
      <c r="W9" s="398"/>
      <c r="X9" s="397">
        <v>0</v>
      </c>
      <c r="Y9" s="1109">
        <v>0</v>
      </c>
      <c r="Z9" s="1109">
        <v>0</v>
      </c>
      <c r="AA9" s="1109">
        <v>0</v>
      </c>
      <c r="AB9" s="1109">
        <v>0</v>
      </c>
      <c r="AC9" s="399">
        <v>0</v>
      </c>
      <c r="AD9" s="397">
        <v>5</v>
      </c>
      <c r="AE9" s="1109">
        <v>5</v>
      </c>
      <c r="AF9" s="1109">
        <v>5</v>
      </c>
      <c r="AG9" s="1109">
        <v>5</v>
      </c>
      <c r="AH9" s="1109">
        <v>5</v>
      </c>
      <c r="AI9" s="399">
        <v>5</v>
      </c>
      <c r="AJ9" s="397"/>
      <c r="AK9" s="1109"/>
      <c r="AL9" s="1109"/>
      <c r="AM9" s="1109"/>
      <c r="AN9" s="1109"/>
      <c r="AO9" s="399"/>
      <c r="AP9" s="397"/>
      <c r="AQ9" s="1109"/>
      <c r="AR9" s="1109"/>
      <c r="AS9" s="399"/>
      <c r="AT9" s="1593" t="s">
        <v>535</v>
      </c>
      <c r="AU9" s="1594"/>
      <c r="AV9" s="1594"/>
      <c r="AW9" s="1594"/>
      <c r="AX9" s="1594"/>
      <c r="AY9" s="1595"/>
      <c r="AZ9" s="6"/>
    </row>
    <row r="10" spans="2:52" ht="12" customHeight="1">
      <c r="B10" s="866">
        <f>スクールカレンダー!G19</f>
        <v>7</v>
      </c>
      <c r="C10" s="867" t="str">
        <f>スクールカレンダー!H19</f>
        <v>日</v>
      </c>
      <c r="D10" s="1505" t="str">
        <f>IF(スクールカレンダー!I19="","",スクールカレンダー!I19)</f>
        <v>運動会予備日</v>
      </c>
      <c r="E10" s="1506"/>
      <c r="F10" s="1506"/>
      <c r="G10" s="1506"/>
      <c r="H10" s="1506"/>
      <c r="I10" s="1506"/>
      <c r="J10" s="1506"/>
      <c r="K10" s="1506"/>
      <c r="L10" s="1506"/>
      <c r="M10" s="1506"/>
      <c r="N10" s="1506"/>
      <c r="O10" s="1506"/>
      <c r="P10" s="1580"/>
      <c r="Q10" s="881"/>
      <c r="R10" s="866"/>
      <c r="S10" s="868"/>
      <c r="T10" s="868"/>
      <c r="U10" s="868"/>
      <c r="V10" s="868"/>
      <c r="W10" s="867"/>
      <c r="X10" s="866"/>
      <c r="Y10" s="868"/>
      <c r="Z10" s="868"/>
      <c r="AA10" s="868"/>
      <c r="AB10" s="868"/>
      <c r="AC10" s="867"/>
      <c r="AD10" s="866"/>
      <c r="AE10" s="868"/>
      <c r="AF10" s="868"/>
      <c r="AG10" s="868"/>
      <c r="AH10" s="868"/>
      <c r="AI10" s="867"/>
      <c r="AJ10" s="866"/>
      <c r="AK10" s="868"/>
      <c r="AL10" s="868"/>
      <c r="AM10" s="868"/>
      <c r="AN10" s="868"/>
      <c r="AO10" s="867"/>
      <c r="AP10" s="866"/>
      <c r="AQ10" s="868"/>
      <c r="AR10" s="868"/>
      <c r="AS10" s="867"/>
      <c r="AT10" s="1596"/>
      <c r="AU10" s="1575"/>
      <c r="AV10" s="1575"/>
      <c r="AW10" s="1575"/>
      <c r="AX10" s="1575"/>
      <c r="AY10" s="1576"/>
      <c r="AZ10" s="6"/>
    </row>
    <row r="11" spans="2:52" ht="12" customHeight="1">
      <c r="B11" s="866">
        <f>スクールカレンダー!G20</f>
        <v>8</v>
      </c>
      <c r="C11" s="867" t="str">
        <f>スクールカレンダー!H20</f>
        <v>月</v>
      </c>
      <c r="D11" s="1505" t="str">
        <f>IF(スクールカレンダー!I20="","",スクールカレンダー!I20)</f>
        <v>振替休業日</v>
      </c>
      <c r="E11" s="1506"/>
      <c r="F11" s="1506"/>
      <c r="G11" s="1506"/>
      <c r="H11" s="1506"/>
      <c r="I11" s="1506"/>
      <c r="J11" s="1506"/>
      <c r="K11" s="1506"/>
      <c r="L11" s="1506"/>
      <c r="M11" s="1506"/>
      <c r="N11" s="1506"/>
      <c r="O11" s="1506"/>
      <c r="P11" s="1507"/>
      <c r="Q11" s="881"/>
      <c r="R11" s="866"/>
      <c r="S11" s="868"/>
      <c r="T11" s="868"/>
      <c r="U11" s="868"/>
      <c r="V11" s="868"/>
      <c r="W11" s="867"/>
      <c r="X11" s="866"/>
      <c r="Y11" s="868"/>
      <c r="Z11" s="868"/>
      <c r="AA11" s="868"/>
      <c r="AB11" s="868"/>
      <c r="AC11" s="867"/>
      <c r="AD11" s="866"/>
      <c r="AE11" s="868"/>
      <c r="AF11" s="868"/>
      <c r="AG11" s="868"/>
      <c r="AH11" s="868"/>
      <c r="AI11" s="867"/>
      <c r="AJ11" s="866"/>
      <c r="AK11" s="868"/>
      <c r="AL11" s="868"/>
      <c r="AM11" s="868"/>
      <c r="AN11" s="868"/>
      <c r="AO11" s="867"/>
      <c r="AP11" s="866"/>
      <c r="AQ11" s="868"/>
      <c r="AR11" s="868"/>
      <c r="AS11" s="867"/>
      <c r="AT11" s="1596"/>
      <c r="AU11" s="1575"/>
      <c r="AV11" s="1575"/>
      <c r="AW11" s="1575"/>
      <c r="AX11" s="1575"/>
      <c r="AY11" s="1576"/>
      <c r="AZ11" s="6"/>
    </row>
    <row r="12" spans="2:52" ht="12" customHeight="1">
      <c r="B12" s="397">
        <f>スクールカレンダー!G21</f>
        <v>9</v>
      </c>
      <c r="C12" s="399" t="str">
        <f>スクールカレンダー!H21</f>
        <v>火</v>
      </c>
      <c r="D12" s="1510" t="str">
        <f>IF(スクールカレンダー!I21="","",スクールカレンダー!I21)</f>
        <v>４時間授業　ALT
運動会後片付け　
Ｃブロ研②</v>
      </c>
      <c r="E12" s="1511"/>
      <c r="F12" s="1511"/>
      <c r="G12" s="1511"/>
      <c r="H12" s="1511"/>
      <c r="I12" s="1511"/>
      <c r="J12" s="1511"/>
      <c r="K12" s="1511"/>
      <c r="L12" s="1511"/>
      <c r="M12" s="1511"/>
      <c r="N12" s="1511"/>
      <c r="O12" s="1511"/>
      <c r="P12" s="1512"/>
      <c r="Q12" s="526" t="s">
        <v>23</v>
      </c>
      <c r="R12" s="510" t="s">
        <v>563</v>
      </c>
      <c r="S12" s="527" t="s">
        <v>62</v>
      </c>
      <c r="T12" s="527" t="s">
        <v>421</v>
      </c>
      <c r="U12" s="527" t="s">
        <v>62</v>
      </c>
      <c r="V12" s="1193"/>
      <c r="W12" s="528"/>
      <c r="X12" s="510">
        <v>4</v>
      </c>
      <c r="Y12" s="527">
        <v>4</v>
      </c>
      <c r="Z12" s="527">
        <v>4</v>
      </c>
      <c r="AA12" s="527">
        <v>3</v>
      </c>
      <c r="AB12" s="527">
        <v>3</v>
      </c>
      <c r="AC12" s="527">
        <v>3</v>
      </c>
      <c r="AD12" s="510"/>
      <c r="AE12" s="527"/>
      <c r="AF12" s="527"/>
      <c r="AG12" s="527">
        <v>1</v>
      </c>
      <c r="AH12" s="527">
        <v>1</v>
      </c>
      <c r="AI12" s="525">
        <v>1</v>
      </c>
      <c r="AJ12" s="510"/>
      <c r="AK12" s="527"/>
      <c r="AL12" s="527"/>
      <c r="AM12" s="527"/>
      <c r="AN12" s="527"/>
      <c r="AO12" s="525"/>
      <c r="AP12" s="510"/>
      <c r="AQ12" s="527"/>
      <c r="AR12" s="527"/>
      <c r="AS12" s="525"/>
      <c r="AT12" s="1590" t="s">
        <v>439</v>
      </c>
      <c r="AU12" s="1591"/>
      <c r="AV12" s="1591"/>
      <c r="AW12" s="1591"/>
      <c r="AX12" s="1591"/>
      <c r="AY12" s="1592"/>
      <c r="AZ12" s="6"/>
    </row>
    <row r="13" spans="2:52" ht="12" customHeight="1">
      <c r="B13" s="510">
        <f>スクールカレンダー!G22</f>
        <v>10</v>
      </c>
      <c r="C13" s="525" t="str">
        <f>スクールカレンダー!H22</f>
        <v>水</v>
      </c>
      <c r="D13" s="1500" t="str">
        <f>IF(スクールカレンダー!I22="","",スクールカレンダー!I22)</f>
        <v>研修③　　　
チャレンジタイム</v>
      </c>
      <c r="E13" s="1501"/>
      <c r="F13" s="1501"/>
      <c r="G13" s="1501"/>
      <c r="H13" s="1501"/>
      <c r="I13" s="1501"/>
      <c r="J13" s="1501"/>
      <c r="K13" s="1501"/>
      <c r="L13" s="1501"/>
      <c r="M13" s="1501"/>
      <c r="N13" s="1501"/>
      <c r="O13" s="1501"/>
      <c r="P13" s="1502"/>
      <c r="Q13" s="526" t="s">
        <v>23</v>
      </c>
      <c r="R13" s="510" t="s">
        <v>62</v>
      </c>
      <c r="S13" s="527" t="s">
        <v>62</v>
      </c>
      <c r="T13" s="527" t="s">
        <v>421</v>
      </c>
      <c r="U13" s="527" t="s">
        <v>62</v>
      </c>
      <c r="V13" s="527" t="s">
        <v>62</v>
      </c>
      <c r="W13" s="528"/>
      <c r="X13" s="510">
        <v>5</v>
      </c>
      <c r="Y13" s="527">
        <v>5</v>
      </c>
      <c r="Z13" s="527">
        <v>5</v>
      </c>
      <c r="AA13" s="527">
        <v>5</v>
      </c>
      <c r="AB13" s="527">
        <v>5</v>
      </c>
      <c r="AC13" s="525">
        <v>5</v>
      </c>
      <c r="AD13" s="510"/>
      <c r="AE13" s="527"/>
      <c r="AF13" s="527"/>
      <c r="AG13" s="527"/>
      <c r="AH13" s="527"/>
      <c r="AI13" s="525"/>
      <c r="AJ13" s="510"/>
      <c r="AK13" s="527"/>
      <c r="AL13" s="527"/>
      <c r="AM13" s="527"/>
      <c r="AN13" s="527"/>
      <c r="AO13" s="525"/>
      <c r="AP13" s="510"/>
      <c r="AQ13" s="527"/>
      <c r="AR13" s="527"/>
      <c r="AS13" s="525"/>
      <c r="AT13" s="1590"/>
      <c r="AU13" s="1591"/>
      <c r="AV13" s="1591"/>
      <c r="AW13" s="1591"/>
      <c r="AX13" s="1591"/>
      <c r="AY13" s="1592"/>
      <c r="AZ13" s="6"/>
    </row>
    <row r="14" spans="2:52" ht="12" customHeight="1">
      <c r="B14" s="510">
        <f>スクールカレンダー!G23</f>
        <v>11</v>
      </c>
      <c r="C14" s="525" t="str">
        <f>スクールカレンダー!H23</f>
        <v>木</v>
      </c>
      <c r="D14" s="1500" t="str">
        <f>IF(スクールカレンダー!I23="","",スクールカレンダー!I23)</f>
        <v>委員会前④</v>
      </c>
      <c r="E14" s="1501"/>
      <c r="F14" s="1501"/>
      <c r="G14" s="1501"/>
      <c r="H14" s="1501"/>
      <c r="I14" s="1501"/>
      <c r="J14" s="1501"/>
      <c r="K14" s="1501"/>
      <c r="L14" s="1501"/>
      <c r="M14" s="1501"/>
      <c r="N14" s="1501"/>
      <c r="O14" s="1501"/>
      <c r="P14" s="1502"/>
      <c r="Q14" s="526" t="s">
        <v>23</v>
      </c>
      <c r="R14" s="510" t="s">
        <v>62</v>
      </c>
      <c r="S14" s="527" t="s">
        <v>62</v>
      </c>
      <c r="T14" s="527" t="s">
        <v>421</v>
      </c>
      <c r="U14" s="527" t="s">
        <v>62</v>
      </c>
      <c r="V14" s="527" t="s">
        <v>62</v>
      </c>
      <c r="W14" s="525" t="s">
        <v>413</v>
      </c>
      <c r="X14" s="510">
        <v>5</v>
      </c>
      <c r="Y14" s="527">
        <v>5</v>
      </c>
      <c r="Z14" s="527">
        <v>5</v>
      </c>
      <c r="AA14" s="527">
        <v>5</v>
      </c>
      <c r="AB14" s="527">
        <v>5</v>
      </c>
      <c r="AC14" s="527">
        <v>5</v>
      </c>
      <c r="AD14" s="510"/>
      <c r="AE14" s="527"/>
      <c r="AF14" s="527"/>
      <c r="AG14" s="527"/>
      <c r="AH14" s="527"/>
      <c r="AI14" s="525"/>
      <c r="AJ14" s="510"/>
      <c r="AK14" s="527"/>
      <c r="AL14" s="527"/>
      <c r="AM14" s="527">
        <v>1</v>
      </c>
      <c r="AN14" s="527">
        <v>1</v>
      </c>
      <c r="AO14" s="525">
        <v>1</v>
      </c>
      <c r="AP14" s="510"/>
      <c r="AQ14" s="527"/>
      <c r="AR14" s="527"/>
      <c r="AS14" s="525"/>
      <c r="AT14" s="1590"/>
      <c r="AU14" s="1591"/>
      <c r="AV14" s="1591"/>
      <c r="AW14" s="1591"/>
      <c r="AX14" s="1591"/>
      <c r="AY14" s="1592"/>
      <c r="AZ14" s="6"/>
    </row>
    <row r="15" spans="2:52" ht="12" customHeight="1">
      <c r="B15" s="510">
        <f>スクールカレンダー!G24</f>
        <v>12</v>
      </c>
      <c r="C15" s="525" t="str">
        <f>スクールカレンダー!H24</f>
        <v>金</v>
      </c>
      <c r="D15" s="1500" t="str">
        <f>IF(スクールカレンダー!I24="","",スクールカレンダー!I24)</f>
        <v>ALT</v>
      </c>
      <c r="E15" s="1501"/>
      <c r="F15" s="1501"/>
      <c r="G15" s="1501"/>
      <c r="H15" s="1501"/>
      <c r="I15" s="1501"/>
      <c r="J15" s="1501"/>
      <c r="K15" s="1501"/>
      <c r="L15" s="1501"/>
      <c r="M15" s="1501"/>
      <c r="N15" s="1501"/>
      <c r="O15" s="1501"/>
      <c r="P15" s="1502"/>
      <c r="Q15" s="526" t="s">
        <v>23</v>
      </c>
      <c r="R15" s="510" t="s">
        <v>62</v>
      </c>
      <c r="S15" s="527" t="s">
        <v>62</v>
      </c>
      <c r="T15" s="527" t="s">
        <v>421</v>
      </c>
      <c r="U15" s="527" t="s">
        <v>62</v>
      </c>
      <c r="V15" s="527" t="s">
        <v>62</v>
      </c>
      <c r="W15" s="527" t="s">
        <v>62</v>
      </c>
      <c r="X15" s="510">
        <v>5</v>
      </c>
      <c r="Y15" s="527">
        <v>5</v>
      </c>
      <c r="Z15" s="527">
        <v>6</v>
      </c>
      <c r="AA15" s="527">
        <v>6</v>
      </c>
      <c r="AB15" s="527">
        <v>6</v>
      </c>
      <c r="AC15" s="527">
        <v>6</v>
      </c>
      <c r="AD15" s="510"/>
      <c r="AE15" s="527"/>
      <c r="AF15" s="527"/>
      <c r="AG15" s="527"/>
      <c r="AH15" s="527"/>
      <c r="AI15" s="525"/>
      <c r="AJ15" s="510"/>
      <c r="AK15" s="527"/>
      <c r="AL15" s="527"/>
      <c r="AM15" s="527"/>
      <c r="AN15" s="527"/>
      <c r="AO15" s="525"/>
      <c r="AP15" s="510"/>
      <c r="AQ15" s="527"/>
      <c r="AR15" s="527"/>
      <c r="AS15" s="525"/>
      <c r="AT15" s="1590"/>
      <c r="AU15" s="1591"/>
      <c r="AV15" s="1591"/>
      <c r="AW15" s="1591"/>
      <c r="AX15" s="1591"/>
      <c r="AY15" s="1592"/>
      <c r="AZ15" s="6"/>
    </row>
    <row r="16" spans="2:52" ht="12" customHeight="1">
      <c r="B16" s="866">
        <f>スクールカレンダー!G25</f>
        <v>13</v>
      </c>
      <c r="C16" s="867" t="str">
        <f>スクールカレンダー!H25</f>
        <v>土</v>
      </c>
      <c r="D16" s="1505" t="str">
        <f>IF(スクールカレンダー!I25="","",スクールカレンダー!I25)</f>
        <v/>
      </c>
      <c r="E16" s="1506"/>
      <c r="F16" s="1506"/>
      <c r="G16" s="1506"/>
      <c r="H16" s="1506"/>
      <c r="I16" s="1506"/>
      <c r="J16" s="1506"/>
      <c r="K16" s="1506"/>
      <c r="L16" s="1506"/>
      <c r="M16" s="1506"/>
      <c r="N16" s="1506"/>
      <c r="O16" s="1506"/>
      <c r="P16" s="1507"/>
      <c r="Q16" s="881"/>
      <c r="R16" s="866"/>
      <c r="S16" s="868"/>
      <c r="T16" s="868"/>
      <c r="U16" s="868"/>
      <c r="V16" s="868"/>
      <c r="W16" s="867"/>
      <c r="X16" s="866"/>
      <c r="Y16" s="868"/>
      <c r="Z16" s="868"/>
      <c r="AA16" s="868"/>
      <c r="AB16" s="868"/>
      <c r="AC16" s="867"/>
      <c r="AD16" s="866"/>
      <c r="AE16" s="868"/>
      <c r="AF16" s="868"/>
      <c r="AG16" s="868"/>
      <c r="AH16" s="868"/>
      <c r="AI16" s="867"/>
      <c r="AJ16" s="866"/>
      <c r="AK16" s="868"/>
      <c r="AL16" s="868"/>
      <c r="AM16" s="868"/>
      <c r="AN16" s="868"/>
      <c r="AO16" s="867"/>
      <c r="AP16" s="866"/>
      <c r="AQ16" s="868"/>
      <c r="AR16" s="868"/>
      <c r="AS16" s="867"/>
      <c r="AT16" s="1596"/>
      <c r="AU16" s="1575"/>
      <c r="AV16" s="1575"/>
      <c r="AW16" s="1575"/>
      <c r="AX16" s="1575"/>
      <c r="AY16" s="1576"/>
      <c r="AZ16" s="6"/>
    </row>
    <row r="17" spans="2:52" ht="12" customHeight="1">
      <c r="B17" s="866">
        <f>スクールカレンダー!G26</f>
        <v>14</v>
      </c>
      <c r="C17" s="867" t="str">
        <f>スクールカレンダー!H26</f>
        <v>日</v>
      </c>
      <c r="D17" s="1505" t="str">
        <f>IF(スクールカレンダー!I26="","",スクールカレンダー!I26)</f>
        <v/>
      </c>
      <c r="E17" s="1506"/>
      <c r="F17" s="1506"/>
      <c r="G17" s="1506"/>
      <c r="H17" s="1506"/>
      <c r="I17" s="1506"/>
      <c r="J17" s="1506"/>
      <c r="K17" s="1506"/>
      <c r="L17" s="1506"/>
      <c r="M17" s="1506"/>
      <c r="N17" s="1506"/>
      <c r="O17" s="1506"/>
      <c r="P17" s="1507"/>
      <c r="Q17" s="881"/>
      <c r="R17" s="866"/>
      <c r="S17" s="868"/>
      <c r="T17" s="868"/>
      <c r="U17" s="868"/>
      <c r="V17" s="868"/>
      <c r="W17" s="867"/>
      <c r="X17" s="866"/>
      <c r="Y17" s="868"/>
      <c r="Z17" s="868"/>
      <c r="AA17" s="868"/>
      <c r="AB17" s="868"/>
      <c r="AC17" s="867"/>
      <c r="AD17" s="866"/>
      <c r="AE17" s="868"/>
      <c r="AF17" s="868"/>
      <c r="AG17" s="868"/>
      <c r="AH17" s="868"/>
      <c r="AI17" s="867"/>
      <c r="AJ17" s="866"/>
      <c r="AK17" s="868"/>
      <c r="AL17" s="868"/>
      <c r="AM17" s="868"/>
      <c r="AN17" s="868"/>
      <c r="AO17" s="867"/>
      <c r="AP17" s="866"/>
      <c r="AQ17" s="868"/>
      <c r="AR17" s="868"/>
      <c r="AS17" s="867"/>
      <c r="AT17" s="882"/>
      <c r="AU17" s="874"/>
      <c r="AV17" s="874"/>
      <c r="AW17" s="874"/>
      <c r="AX17" s="874"/>
      <c r="AY17" s="875"/>
      <c r="AZ17" s="6"/>
    </row>
    <row r="18" spans="2:52" ht="12" customHeight="1">
      <c r="B18" s="510">
        <f>スクールカレンダー!G27</f>
        <v>15</v>
      </c>
      <c r="C18" s="525" t="str">
        <f>スクールカレンダー!H27</f>
        <v>月</v>
      </c>
      <c r="D18" s="1500" t="str">
        <f>IF(スクールカレンダー!I27="","",スクールカレンダー!I27)</f>
        <v>発表朝会（３・４年）</v>
      </c>
      <c r="E18" s="1501"/>
      <c r="F18" s="1501"/>
      <c r="G18" s="1501"/>
      <c r="H18" s="1501"/>
      <c r="I18" s="1501"/>
      <c r="J18" s="1501"/>
      <c r="K18" s="1501"/>
      <c r="L18" s="1501"/>
      <c r="M18" s="1501"/>
      <c r="N18" s="1501"/>
      <c r="O18" s="1501"/>
      <c r="P18" s="1577"/>
      <c r="Q18" s="526" t="s">
        <v>419</v>
      </c>
      <c r="R18" s="397" t="s">
        <v>62</v>
      </c>
      <c r="S18" s="925" t="s">
        <v>421</v>
      </c>
      <c r="T18" s="925" t="s">
        <v>359</v>
      </c>
      <c r="U18" s="925" t="s">
        <v>421</v>
      </c>
      <c r="V18" s="925" t="s">
        <v>421</v>
      </c>
      <c r="W18" s="399" t="s">
        <v>420</v>
      </c>
      <c r="X18" s="397">
        <v>5</v>
      </c>
      <c r="Y18" s="115">
        <v>5</v>
      </c>
      <c r="Z18" s="115">
        <v>6</v>
      </c>
      <c r="AA18" s="925">
        <v>6</v>
      </c>
      <c r="AB18" s="925">
        <v>6</v>
      </c>
      <c r="AC18" s="925">
        <v>6</v>
      </c>
      <c r="AD18" s="397"/>
      <c r="AE18" s="115"/>
      <c r="AF18" s="925"/>
      <c r="AG18" s="925"/>
      <c r="AH18" s="925"/>
      <c r="AI18" s="925"/>
      <c r="AJ18" s="397"/>
      <c r="AK18" s="115"/>
      <c r="AL18" s="115"/>
      <c r="AM18" s="115"/>
      <c r="AN18" s="115"/>
      <c r="AO18" s="399"/>
      <c r="AP18" s="397"/>
      <c r="AQ18" s="115"/>
      <c r="AR18" s="115"/>
      <c r="AS18" s="399"/>
      <c r="AT18" s="1590"/>
      <c r="AU18" s="1591"/>
      <c r="AV18" s="1591"/>
      <c r="AW18" s="1591"/>
      <c r="AX18" s="1591"/>
      <c r="AY18" s="1592"/>
      <c r="AZ18" s="6"/>
    </row>
    <row r="19" spans="2:52" ht="12" customHeight="1">
      <c r="B19" s="397">
        <f>スクールカレンダー!G28</f>
        <v>16</v>
      </c>
      <c r="C19" s="399" t="str">
        <f>スクールカレンダー!H28</f>
        <v>火</v>
      </c>
      <c r="D19" s="1510" t="str">
        <f>IF(スクールカレンダー!I28="","",スクールカレンダー!I28)</f>
        <v>ALT</v>
      </c>
      <c r="E19" s="1511"/>
      <c r="F19" s="1511"/>
      <c r="G19" s="1511"/>
      <c r="H19" s="1511"/>
      <c r="I19" s="1511"/>
      <c r="J19" s="1511"/>
      <c r="K19" s="1511"/>
      <c r="L19" s="1511"/>
      <c r="M19" s="1511"/>
      <c r="N19" s="1511"/>
      <c r="O19" s="1511"/>
      <c r="P19" s="1512"/>
      <c r="Q19" s="526" t="s">
        <v>419</v>
      </c>
      <c r="R19" s="397" t="s">
        <v>420</v>
      </c>
      <c r="S19" s="925" t="s">
        <v>422</v>
      </c>
      <c r="T19" s="925" t="s">
        <v>422</v>
      </c>
      <c r="U19" s="925" t="s">
        <v>422</v>
      </c>
      <c r="V19" s="1189" t="s">
        <v>770</v>
      </c>
      <c r="W19" s="399" t="s">
        <v>351</v>
      </c>
      <c r="X19" s="397">
        <v>5</v>
      </c>
      <c r="Y19" s="831">
        <v>5</v>
      </c>
      <c r="Z19" s="925">
        <v>5</v>
      </c>
      <c r="AA19" s="925">
        <v>6</v>
      </c>
      <c r="AB19" s="925">
        <v>6</v>
      </c>
      <c r="AC19" s="925">
        <v>6</v>
      </c>
      <c r="AD19" s="397"/>
      <c r="AE19" s="831"/>
      <c r="AF19" s="831"/>
      <c r="AG19" s="831"/>
      <c r="AH19" s="831"/>
      <c r="AI19" s="399"/>
      <c r="AJ19" s="397"/>
      <c r="AK19" s="831"/>
      <c r="AL19" s="831"/>
      <c r="AM19" s="831"/>
      <c r="AN19" s="831"/>
      <c r="AO19" s="399"/>
      <c r="AP19" s="397"/>
      <c r="AQ19" s="831"/>
      <c r="AR19" s="831"/>
      <c r="AS19" s="399"/>
      <c r="AT19" s="1606"/>
      <c r="AU19" s="1607"/>
      <c r="AV19" s="1607"/>
      <c r="AW19" s="1607"/>
      <c r="AX19" s="1607"/>
      <c r="AY19" s="1608"/>
      <c r="AZ19" s="6"/>
    </row>
    <row r="20" spans="2:52" ht="12" customHeight="1">
      <c r="B20" s="510">
        <f>スクールカレンダー!G29</f>
        <v>17</v>
      </c>
      <c r="C20" s="525" t="str">
        <f>スクールカレンダー!H29</f>
        <v>水</v>
      </c>
      <c r="D20" s="1500" t="str">
        <f>IF(スクールカレンダー!I29="","",スクールカレンダー!I29)</f>
        <v>チャレンジタイム
本部事前研②（６年）</v>
      </c>
      <c r="E20" s="1501"/>
      <c r="F20" s="1501"/>
      <c r="G20" s="1501"/>
      <c r="H20" s="1501"/>
      <c r="I20" s="1501"/>
      <c r="J20" s="1501"/>
      <c r="K20" s="1501"/>
      <c r="L20" s="1501"/>
      <c r="M20" s="1501"/>
      <c r="N20" s="1501"/>
      <c r="O20" s="1501"/>
      <c r="P20" s="1502"/>
      <c r="Q20" s="526" t="s">
        <v>23</v>
      </c>
      <c r="R20" s="510" t="s">
        <v>421</v>
      </c>
      <c r="S20" s="527" t="s">
        <v>62</v>
      </c>
      <c r="T20" s="527" t="s">
        <v>62</v>
      </c>
      <c r="U20" s="527" t="s">
        <v>62</v>
      </c>
      <c r="V20" s="527" t="s">
        <v>420</v>
      </c>
      <c r="W20" s="930"/>
      <c r="X20" s="510">
        <v>5</v>
      </c>
      <c r="Y20" s="527">
        <v>5</v>
      </c>
      <c r="Z20" s="527">
        <v>5</v>
      </c>
      <c r="AA20" s="527">
        <v>5</v>
      </c>
      <c r="AB20" s="527">
        <v>5</v>
      </c>
      <c r="AC20" s="527">
        <v>5</v>
      </c>
      <c r="AD20" s="510"/>
      <c r="AE20" s="527"/>
      <c r="AF20" s="527"/>
      <c r="AG20" s="527"/>
      <c r="AH20" s="527"/>
      <c r="AI20" s="525"/>
      <c r="AJ20" s="510"/>
      <c r="AK20" s="527"/>
      <c r="AL20" s="527"/>
      <c r="AM20" s="527"/>
      <c r="AN20" s="527"/>
      <c r="AO20" s="525"/>
      <c r="AP20" s="510"/>
      <c r="AQ20" s="527"/>
      <c r="AR20" s="527"/>
      <c r="AS20" s="525"/>
      <c r="AT20" s="1590"/>
      <c r="AU20" s="1591"/>
      <c r="AV20" s="1591"/>
      <c r="AW20" s="1591"/>
      <c r="AX20" s="1591"/>
      <c r="AY20" s="1592"/>
      <c r="AZ20" s="6"/>
    </row>
    <row r="21" spans="2:52" ht="12" customHeight="1">
      <c r="B21" s="510">
        <f>スクールカレンダー!G30</f>
        <v>18</v>
      </c>
      <c r="C21" s="525" t="str">
        <f>スクールカレンダー!H30</f>
        <v>木</v>
      </c>
      <c r="D21" s="1500" t="str">
        <f>IF(スクールカレンダー!I30="","",スクールカレンダー!I30)</f>
        <v>職員会議⑥〈特別日課〉　</v>
      </c>
      <c r="E21" s="1501"/>
      <c r="F21" s="1501"/>
      <c r="G21" s="1501"/>
      <c r="H21" s="1501"/>
      <c r="I21" s="1501"/>
      <c r="J21" s="1501"/>
      <c r="K21" s="1501"/>
      <c r="L21" s="1501"/>
      <c r="M21" s="1501"/>
      <c r="N21" s="1501"/>
      <c r="O21" s="1501"/>
      <c r="P21" s="1502"/>
      <c r="Q21" s="526" t="s">
        <v>23</v>
      </c>
      <c r="R21" s="510" t="s">
        <v>62</v>
      </c>
      <c r="S21" s="527" t="s">
        <v>62</v>
      </c>
      <c r="T21" s="527" t="s">
        <v>62</v>
      </c>
      <c r="U21" s="527" t="s">
        <v>62</v>
      </c>
      <c r="V21" s="527" t="s">
        <v>62</v>
      </c>
      <c r="W21" s="525" t="s">
        <v>420</v>
      </c>
      <c r="X21" s="510">
        <v>5</v>
      </c>
      <c r="Y21" s="527">
        <v>5</v>
      </c>
      <c r="Z21" s="527">
        <v>5</v>
      </c>
      <c r="AA21" s="527">
        <v>6</v>
      </c>
      <c r="AB21" s="527">
        <v>6</v>
      </c>
      <c r="AC21" s="527">
        <v>6</v>
      </c>
      <c r="AD21" s="510"/>
      <c r="AE21" s="527"/>
      <c r="AF21" s="527"/>
      <c r="AG21" s="527"/>
      <c r="AH21" s="527"/>
      <c r="AI21" s="525"/>
      <c r="AJ21" s="510"/>
      <c r="AK21" s="527"/>
      <c r="AL21" s="527"/>
      <c r="AM21" s="527"/>
      <c r="AN21" s="527"/>
      <c r="AO21" s="525"/>
      <c r="AP21" s="510"/>
      <c r="AQ21" s="527"/>
      <c r="AR21" s="527"/>
      <c r="AS21" s="525"/>
      <c r="AT21" s="689"/>
      <c r="AU21" s="679"/>
      <c r="AV21" s="679"/>
      <c r="AW21" s="679"/>
      <c r="AX21" s="679"/>
      <c r="AY21" s="680"/>
      <c r="AZ21" s="6"/>
    </row>
    <row r="22" spans="2:52" ht="12" customHeight="1">
      <c r="B22" s="510">
        <f>スクールカレンダー!G31</f>
        <v>19</v>
      </c>
      <c r="C22" s="525" t="str">
        <f>スクールカレンダー!H31</f>
        <v>金</v>
      </c>
      <c r="D22" s="1500" t="str">
        <f>IF(スクールカレンダー!I31="","",スクールカレンダー!I31)</f>
        <v>集合学習①　ALT</v>
      </c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2"/>
      <c r="Q22" s="526" t="s">
        <v>23</v>
      </c>
      <c r="R22" s="510" t="s">
        <v>62</v>
      </c>
      <c r="S22" s="527" t="s">
        <v>62</v>
      </c>
      <c r="T22" s="527" t="s">
        <v>62</v>
      </c>
      <c r="U22" s="527" t="s">
        <v>62</v>
      </c>
      <c r="V22" s="527" t="s">
        <v>62</v>
      </c>
      <c r="W22" s="525" t="s">
        <v>62</v>
      </c>
      <c r="X22" s="510">
        <v>5</v>
      </c>
      <c r="Y22" s="527">
        <v>5</v>
      </c>
      <c r="Z22" s="527">
        <v>6</v>
      </c>
      <c r="AA22" s="527">
        <v>6</v>
      </c>
      <c r="AB22" s="527">
        <v>6</v>
      </c>
      <c r="AC22" s="527">
        <v>6</v>
      </c>
      <c r="AD22" s="510"/>
      <c r="AE22" s="527"/>
      <c r="AF22" s="527"/>
      <c r="AG22" s="527"/>
      <c r="AH22" s="527"/>
      <c r="AI22" s="525"/>
      <c r="AJ22" s="510"/>
      <c r="AK22" s="527"/>
      <c r="AL22" s="527"/>
      <c r="AM22" s="527"/>
      <c r="AN22" s="527"/>
      <c r="AO22" s="525"/>
      <c r="AP22" s="510"/>
      <c r="AQ22" s="527"/>
      <c r="AR22" s="527"/>
      <c r="AS22" s="525"/>
      <c r="AT22" s="1590"/>
      <c r="AU22" s="1591"/>
      <c r="AV22" s="1591"/>
      <c r="AW22" s="1591"/>
      <c r="AX22" s="1591"/>
      <c r="AY22" s="1592"/>
      <c r="AZ22" s="6"/>
    </row>
    <row r="23" spans="2:52" ht="12" customHeight="1">
      <c r="B23" s="879">
        <f>スクールカレンダー!G32</f>
        <v>20</v>
      </c>
      <c r="C23" s="880" t="str">
        <f>スクールカレンダー!H32</f>
        <v>土</v>
      </c>
      <c r="D23" s="1584" t="str">
        <f>IF(スクールカレンダー!I32="","",スクールカレンダー!I32)</f>
        <v>土曜授業　体力テスト
PTAプール清掃作業13:30～</v>
      </c>
      <c r="E23" s="1585"/>
      <c r="F23" s="1585"/>
      <c r="G23" s="1585"/>
      <c r="H23" s="1585"/>
      <c r="I23" s="1585"/>
      <c r="J23" s="1585"/>
      <c r="K23" s="1585"/>
      <c r="L23" s="1585"/>
      <c r="M23" s="1585"/>
      <c r="N23" s="1585"/>
      <c r="O23" s="1585"/>
      <c r="P23" s="1586"/>
      <c r="Q23" s="929"/>
      <c r="R23" s="879" t="s">
        <v>62</v>
      </c>
      <c r="S23" s="883" t="s">
        <v>62</v>
      </c>
      <c r="T23" s="883" t="s">
        <v>62</v>
      </c>
      <c r="U23" s="931"/>
      <c r="V23" s="931"/>
      <c r="W23" s="1194"/>
      <c r="X23" s="879">
        <v>3</v>
      </c>
      <c r="Y23" s="883">
        <v>3</v>
      </c>
      <c r="Z23" s="883">
        <v>3</v>
      </c>
      <c r="AA23" s="883">
        <v>3</v>
      </c>
      <c r="AB23" s="883">
        <v>3</v>
      </c>
      <c r="AC23" s="880">
        <v>3</v>
      </c>
      <c r="AD23" s="879"/>
      <c r="AE23" s="883"/>
      <c r="AF23" s="883"/>
      <c r="AG23" s="883"/>
      <c r="AH23" s="883"/>
      <c r="AI23" s="880"/>
      <c r="AJ23" s="879"/>
      <c r="AK23" s="883"/>
      <c r="AL23" s="883"/>
      <c r="AM23" s="883"/>
      <c r="AN23" s="883"/>
      <c r="AO23" s="880"/>
      <c r="AP23" s="879"/>
      <c r="AQ23" s="883"/>
      <c r="AR23" s="883"/>
      <c r="AS23" s="880"/>
      <c r="AT23" s="884"/>
      <c r="AU23" s="885"/>
      <c r="AV23" s="885"/>
      <c r="AW23" s="885"/>
      <c r="AX23" s="885"/>
      <c r="AY23" s="886"/>
      <c r="AZ23" s="6"/>
    </row>
    <row r="24" spans="2:52" ht="12" customHeight="1">
      <c r="B24" s="866">
        <f>スクールカレンダー!G33</f>
        <v>21</v>
      </c>
      <c r="C24" s="867" t="str">
        <f>スクールカレンダー!H33</f>
        <v>日</v>
      </c>
      <c r="D24" s="1505" t="str">
        <f>IF(スクールカレンダー!I33="","",スクールカレンダー!I33)</f>
        <v/>
      </c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7"/>
      <c r="Q24" s="881"/>
      <c r="R24" s="866"/>
      <c r="S24" s="868"/>
      <c r="T24" s="868"/>
      <c r="U24" s="868"/>
      <c r="V24" s="868"/>
      <c r="W24" s="926"/>
      <c r="X24" s="866"/>
      <c r="Y24" s="868"/>
      <c r="Z24" s="868"/>
      <c r="AA24" s="868"/>
      <c r="AB24" s="868"/>
      <c r="AC24" s="867"/>
      <c r="AD24" s="866"/>
      <c r="AE24" s="868"/>
      <c r="AF24" s="868"/>
      <c r="AG24" s="868"/>
      <c r="AH24" s="868"/>
      <c r="AI24" s="867"/>
      <c r="AJ24" s="866"/>
      <c r="AK24" s="868"/>
      <c r="AL24" s="868"/>
      <c r="AM24" s="868"/>
      <c r="AN24" s="868"/>
      <c r="AO24" s="867"/>
      <c r="AP24" s="866"/>
      <c r="AQ24" s="868"/>
      <c r="AR24" s="868"/>
      <c r="AS24" s="867"/>
      <c r="AT24" s="882"/>
      <c r="AU24" s="874"/>
      <c r="AV24" s="874"/>
      <c r="AW24" s="874"/>
      <c r="AX24" s="874"/>
      <c r="AY24" s="875"/>
      <c r="AZ24" s="6"/>
    </row>
    <row r="25" spans="2:52" ht="12" customHeight="1">
      <c r="B25" s="397">
        <f>スクールカレンダー!G34</f>
        <v>22</v>
      </c>
      <c r="C25" s="399" t="str">
        <f>スクールカレンダー!H34</f>
        <v>月</v>
      </c>
      <c r="D25" s="1510" t="str">
        <f>IF(スクールカレンダー!I34="","",スクールカレンダー!I34)</f>
        <v>マラソンデー</v>
      </c>
      <c r="E25" s="1511"/>
      <c r="F25" s="1511"/>
      <c r="G25" s="1511"/>
      <c r="H25" s="1511"/>
      <c r="I25" s="1511"/>
      <c r="J25" s="1511"/>
      <c r="K25" s="1511"/>
      <c r="L25" s="1511"/>
      <c r="M25" s="1511"/>
      <c r="N25" s="1511"/>
      <c r="O25" s="1511"/>
      <c r="P25" s="1512"/>
      <c r="Q25" s="396" t="s">
        <v>419</v>
      </c>
      <c r="R25" s="397" t="s">
        <v>420</v>
      </c>
      <c r="S25" s="925" t="s">
        <v>422</v>
      </c>
      <c r="T25" s="925" t="s">
        <v>422</v>
      </c>
      <c r="U25" s="925" t="s">
        <v>422</v>
      </c>
      <c r="V25" s="925" t="s">
        <v>422</v>
      </c>
      <c r="W25" s="925" t="s">
        <v>422</v>
      </c>
      <c r="X25" s="510">
        <v>5</v>
      </c>
      <c r="Y25" s="527">
        <v>5</v>
      </c>
      <c r="Z25" s="527">
        <v>6</v>
      </c>
      <c r="AA25" s="527">
        <v>6</v>
      </c>
      <c r="AB25" s="527">
        <v>6</v>
      </c>
      <c r="AC25" s="525">
        <v>6</v>
      </c>
      <c r="AD25" s="397"/>
      <c r="AE25" s="831"/>
      <c r="AF25" s="831"/>
      <c r="AG25" s="831"/>
      <c r="AH25" s="831"/>
      <c r="AI25" s="399"/>
      <c r="AJ25" s="397"/>
      <c r="AK25" s="831"/>
      <c r="AL25" s="831"/>
      <c r="AM25" s="831"/>
      <c r="AN25" s="831"/>
      <c r="AO25" s="399"/>
      <c r="AP25" s="397"/>
      <c r="AQ25" s="831"/>
      <c r="AR25" s="831"/>
      <c r="AS25" s="399"/>
      <c r="AT25" s="1593"/>
      <c r="AU25" s="1594"/>
      <c r="AV25" s="1594"/>
      <c r="AW25" s="1594"/>
      <c r="AX25" s="1594"/>
      <c r="AY25" s="1595"/>
      <c r="AZ25" s="6"/>
    </row>
    <row r="26" spans="2:52" ht="12" customHeight="1">
      <c r="B26" s="510">
        <f>スクールカレンダー!G35</f>
        <v>23</v>
      </c>
      <c r="C26" s="525" t="str">
        <f>スクールカレンダー!H35</f>
        <v>火</v>
      </c>
      <c r="D26" s="1500" t="str">
        <f>IF(スクールカレンダー!I35="","",スクールカレンダー!I35)</f>
        <v>ALT　クラブ活動①
学校運営協議会➀</v>
      </c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2"/>
      <c r="Q26" s="526" t="s">
        <v>355</v>
      </c>
      <c r="R26" s="510" t="s">
        <v>62</v>
      </c>
      <c r="S26" s="527" t="s">
        <v>62</v>
      </c>
      <c r="T26" s="527" t="s">
        <v>62</v>
      </c>
      <c r="U26" s="527" t="s">
        <v>62</v>
      </c>
      <c r="V26" s="527" t="s">
        <v>62</v>
      </c>
      <c r="W26" s="525" t="s">
        <v>565</v>
      </c>
      <c r="X26" s="510">
        <v>5</v>
      </c>
      <c r="Y26" s="527">
        <v>5</v>
      </c>
      <c r="Z26" s="527">
        <v>5</v>
      </c>
      <c r="AA26" s="527">
        <v>5</v>
      </c>
      <c r="AB26" s="527">
        <v>5</v>
      </c>
      <c r="AC26" s="525">
        <v>5</v>
      </c>
      <c r="AD26" s="510"/>
      <c r="AE26" s="527"/>
      <c r="AF26" s="527"/>
      <c r="AG26" s="527"/>
      <c r="AH26" s="527"/>
      <c r="AI26" s="525"/>
      <c r="AJ26" s="510"/>
      <c r="AK26" s="527"/>
      <c r="AL26" s="527"/>
      <c r="AM26" s="527"/>
      <c r="AN26" s="527"/>
      <c r="AO26" s="525"/>
      <c r="AP26" s="510"/>
      <c r="AQ26" s="527">
        <v>1</v>
      </c>
      <c r="AR26" s="527">
        <v>1</v>
      </c>
      <c r="AS26" s="525">
        <v>1</v>
      </c>
      <c r="AT26" s="741"/>
      <c r="AU26" s="742"/>
      <c r="AV26" s="742"/>
      <c r="AW26" s="742"/>
      <c r="AX26" s="742"/>
      <c r="AY26" s="743"/>
      <c r="AZ26" s="6"/>
    </row>
    <row r="27" spans="2:52" ht="12" customHeight="1">
      <c r="B27" s="510">
        <f>スクールカレンダー!G36</f>
        <v>24</v>
      </c>
      <c r="C27" s="525" t="str">
        <f>スクールカレンダー!H36</f>
        <v>水</v>
      </c>
      <c r="D27" s="1500" t="str">
        <f>IF(スクールカレンダー!I36="","",スクールカレンダー!I36)</f>
        <v>研修④
チャレンジタイム</v>
      </c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2"/>
      <c r="Q27" s="526" t="s">
        <v>23</v>
      </c>
      <c r="R27" s="510" t="s">
        <v>62</v>
      </c>
      <c r="S27" s="527" t="s">
        <v>62</v>
      </c>
      <c r="T27" s="527" t="s">
        <v>62</v>
      </c>
      <c r="U27" s="527" t="s">
        <v>62</v>
      </c>
      <c r="V27" s="527" t="s">
        <v>62</v>
      </c>
      <c r="W27" s="528"/>
      <c r="X27" s="510">
        <v>5</v>
      </c>
      <c r="Y27" s="527">
        <v>5</v>
      </c>
      <c r="Z27" s="527">
        <v>5</v>
      </c>
      <c r="AA27" s="527">
        <v>5</v>
      </c>
      <c r="AB27" s="527">
        <v>5</v>
      </c>
      <c r="AC27" s="525">
        <v>5</v>
      </c>
      <c r="AD27" s="510"/>
      <c r="AE27" s="527"/>
      <c r="AF27" s="527"/>
      <c r="AG27" s="527"/>
      <c r="AH27" s="527"/>
      <c r="AI27" s="525"/>
      <c r="AJ27" s="510"/>
      <c r="AK27" s="527"/>
      <c r="AL27" s="527"/>
      <c r="AM27" s="527"/>
      <c r="AN27" s="527"/>
      <c r="AO27" s="525"/>
      <c r="AP27" s="510"/>
      <c r="AQ27" s="527"/>
      <c r="AR27" s="527"/>
      <c r="AS27" s="525"/>
      <c r="AT27" s="1603"/>
      <c r="AU27" s="1604"/>
      <c r="AV27" s="1604"/>
      <c r="AW27" s="1604"/>
      <c r="AX27" s="1604"/>
      <c r="AY27" s="1605"/>
      <c r="AZ27" s="6"/>
    </row>
    <row r="28" spans="2:52" ht="12" customHeight="1">
      <c r="B28" s="510">
        <f>スクールカレンダー!G37</f>
        <v>25</v>
      </c>
      <c r="C28" s="525" t="str">
        <f>スクールカレンダー!H37</f>
        <v>木</v>
      </c>
      <c r="D28" s="1500" t="str">
        <f>IF(スクールカレンダー!I37="","",スクールカレンダー!I37)</f>
        <v/>
      </c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2"/>
      <c r="Q28" s="526" t="s">
        <v>23</v>
      </c>
      <c r="R28" s="510" t="s">
        <v>62</v>
      </c>
      <c r="S28" s="527" t="s">
        <v>62</v>
      </c>
      <c r="T28" s="527" t="s">
        <v>62</v>
      </c>
      <c r="U28" s="527" t="s">
        <v>62</v>
      </c>
      <c r="V28" s="527" t="s">
        <v>62</v>
      </c>
      <c r="W28" s="525" t="s">
        <v>420</v>
      </c>
      <c r="X28" s="510">
        <v>5</v>
      </c>
      <c r="Y28" s="527">
        <v>5</v>
      </c>
      <c r="Z28" s="527">
        <v>5</v>
      </c>
      <c r="AA28" s="527">
        <v>6</v>
      </c>
      <c r="AB28" s="527">
        <v>6</v>
      </c>
      <c r="AC28" s="525">
        <v>6</v>
      </c>
      <c r="AD28" s="510"/>
      <c r="AE28" s="527"/>
      <c r="AF28" s="527"/>
      <c r="AG28" s="527"/>
      <c r="AH28" s="527"/>
      <c r="AI28" s="525"/>
      <c r="AJ28" s="510"/>
      <c r="AK28" s="527"/>
      <c r="AL28" s="527"/>
      <c r="AM28" s="527"/>
      <c r="AN28" s="527"/>
      <c r="AO28" s="525"/>
      <c r="AP28" s="510"/>
      <c r="AQ28" s="527"/>
      <c r="AR28" s="527"/>
      <c r="AS28" s="525"/>
      <c r="AT28" s="1603"/>
      <c r="AU28" s="1604"/>
      <c r="AV28" s="1604"/>
      <c r="AW28" s="1604"/>
      <c r="AX28" s="1604"/>
      <c r="AY28" s="1605"/>
      <c r="AZ28" s="6"/>
    </row>
    <row r="29" spans="2:52" ht="12" customHeight="1">
      <c r="B29" s="510">
        <f>スクールカレンダー!G38</f>
        <v>26</v>
      </c>
      <c r="C29" s="525" t="str">
        <f>スクールカレンダー!H38</f>
        <v>金</v>
      </c>
      <c r="D29" s="1500" t="str">
        <f>IF(スクールカレンダー!I38="","",スクールカレンダー!I38)</f>
        <v>ALT　本部事前研③結団式　（６年）</v>
      </c>
      <c r="E29" s="1501"/>
      <c r="F29" s="1501"/>
      <c r="G29" s="1501"/>
      <c r="H29" s="1501"/>
      <c r="I29" s="1501"/>
      <c r="J29" s="1501"/>
      <c r="K29" s="1501"/>
      <c r="L29" s="1501"/>
      <c r="M29" s="1501"/>
      <c r="N29" s="1501"/>
      <c r="O29" s="1501"/>
      <c r="P29" s="1502"/>
      <c r="Q29" s="526" t="s">
        <v>23</v>
      </c>
      <c r="R29" s="510" t="s">
        <v>62</v>
      </c>
      <c r="S29" s="527" t="s">
        <v>62</v>
      </c>
      <c r="T29" s="527" t="s">
        <v>62</v>
      </c>
      <c r="U29" s="527" t="s">
        <v>62</v>
      </c>
      <c r="V29" s="527" t="s">
        <v>62</v>
      </c>
      <c r="W29" s="525" t="s">
        <v>62</v>
      </c>
      <c r="X29" s="510">
        <v>5</v>
      </c>
      <c r="Y29" s="527">
        <v>5</v>
      </c>
      <c r="Z29" s="527">
        <v>6</v>
      </c>
      <c r="AA29" s="527">
        <v>6</v>
      </c>
      <c r="AB29" s="527">
        <v>6</v>
      </c>
      <c r="AC29" s="525">
        <v>6</v>
      </c>
      <c r="AD29" s="510"/>
      <c r="AE29" s="527"/>
      <c r="AF29" s="527"/>
      <c r="AG29" s="527"/>
      <c r="AH29" s="527"/>
      <c r="AI29" s="525"/>
      <c r="AJ29" s="510"/>
      <c r="AK29" s="527"/>
      <c r="AL29" s="527"/>
      <c r="AM29" s="527"/>
      <c r="AN29" s="527"/>
      <c r="AO29" s="525"/>
      <c r="AP29" s="510"/>
      <c r="AQ29" s="527"/>
      <c r="AR29" s="527"/>
      <c r="AS29" s="525"/>
      <c r="AT29" s="689"/>
      <c r="AU29" s="679"/>
      <c r="AV29" s="679"/>
      <c r="AW29" s="679"/>
      <c r="AX29" s="679"/>
      <c r="AY29" s="680"/>
      <c r="AZ29" s="6"/>
    </row>
    <row r="30" spans="2:52" ht="12" customHeight="1">
      <c r="B30" s="866">
        <f>スクールカレンダー!G39</f>
        <v>27</v>
      </c>
      <c r="C30" s="867" t="str">
        <f>スクールカレンダー!H39</f>
        <v>土</v>
      </c>
      <c r="D30" s="1505"/>
      <c r="E30" s="1506"/>
      <c r="F30" s="1506"/>
      <c r="G30" s="1506"/>
      <c r="H30" s="1506"/>
      <c r="I30" s="1506"/>
      <c r="J30" s="1506"/>
      <c r="K30" s="1506"/>
      <c r="L30" s="1506"/>
      <c r="M30" s="1506"/>
      <c r="N30" s="1506"/>
      <c r="O30" s="1506"/>
      <c r="P30" s="1507"/>
      <c r="Q30" s="881"/>
      <c r="R30" s="866"/>
      <c r="S30" s="868"/>
      <c r="T30" s="868"/>
      <c r="U30" s="868"/>
      <c r="V30" s="868"/>
      <c r="W30" s="867"/>
      <c r="X30" s="866"/>
      <c r="Y30" s="868"/>
      <c r="Z30" s="868"/>
      <c r="AA30" s="868"/>
      <c r="AB30" s="868"/>
      <c r="AC30" s="867"/>
      <c r="AD30" s="866"/>
      <c r="AE30" s="868"/>
      <c r="AF30" s="868"/>
      <c r="AG30" s="868"/>
      <c r="AH30" s="868"/>
      <c r="AI30" s="867"/>
      <c r="AJ30" s="866"/>
      <c r="AK30" s="868"/>
      <c r="AL30" s="868"/>
      <c r="AM30" s="868"/>
      <c r="AN30" s="868"/>
      <c r="AO30" s="867"/>
      <c r="AP30" s="866"/>
      <c r="AQ30" s="868"/>
      <c r="AR30" s="868"/>
      <c r="AS30" s="867"/>
      <c r="AT30" s="1575"/>
      <c r="AU30" s="1575"/>
      <c r="AV30" s="1575"/>
      <c r="AW30" s="1575"/>
      <c r="AX30" s="1575"/>
      <c r="AY30" s="1576"/>
      <c r="AZ30" s="6"/>
    </row>
    <row r="31" spans="2:52" ht="12" customHeight="1">
      <c r="B31" s="866">
        <f>スクールカレンダー!G40</f>
        <v>28</v>
      </c>
      <c r="C31" s="867" t="str">
        <f>スクールカレンダー!H40</f>
        <v>日</v>
      </c>
      <c r="D31" s="1505" t="str">
        <f>IF(スクールカレンダー!I40="","",スクールカレンダー!I40)</f>
        <v/>
      </c>
      <c r="E31" s="1506"/>
      <c r="F31" s="1506"/>
      <c r="G31" s="1506"/>
      <c r="H31" s="1506"/>
      <c r="I31" s="1506"/>
      <c r="J31" s="1506"/>
      <c r="K31" s="1506"/>
      <c r="L31" s="1506"/>
      <c r="M31" s="1506"/>
      <c r="N31" s="1506"/>
      <c r="O31" s="1506"/>
      <c r="P31" s="1507"/>
      <c r="Q31" s="881"/>
      <c r="R31" s="866"/>
      <c r="S31" s="868"/>
      <c r="T31" s="868"/>
      <c r="U31" s="868"/>
      <c r="V31" s="868"/>
      <c r="W31" s="867"/>
      <c r="X31" s="866"/>
      <c r="Y31" s="868"/>
      <c r="Z31" s="868"/>
      <c r="AA31" s="868"/>
      <c r="AB31" s="868"/>
      <c r="AC31" s="867"/>
      <c r="AD31" s="866"/>
      <c r="AE31" s="868"/>
      <c r="AF31" s="868"/>
      <c r="AG31" s="868"/>
      <c r="AH31" s="868"/>
      <c r="AI31" s="867"/>
      <c r="AJ31" s="866"/>
      <c r="AK31" s="868"/>
      <c r="AL31" s="868"/>
      <c r="AM31" s="868"/>
      <c r="AN31" s="868"/>
      <c r="AO31" s="867"/>
      <c r="AP31" s="866"/>
      <c r="AQ31" s="868"/>
      <c r="AR31" s="868"/>
      <c r="AS31" s="867"/>
      <c r="AT31" s="1575"/>
      <c r="AU31" s="1575"/>
      <c r="AV31" s="1575"/>
      <c r="AW31" s="1575"/>
      <c r="AX31" s="1575"/>
      <c r="AY31" s="1576"/>
      <c r="AZ31" s="6"/>
    </row>
    <row r="32" spans="2:52" ht="12" customHeight="1">
      <c r="B32" s="397">
        <f>スクールカレンダー!G41</f>
        <v>29</v>
      </c>
      <c r="C32" s="399" t="str">
        <f>スクールカレンダー!H41</f>
        <v>月</v>
      </c>
      <c r="D32" s="1510" t="str">
        <f>IF(スクールカレンダー!I41="","",スクールカレンダー!I41)</f>
        <v>６年本部町親善交流（～7/3）</v>
      </c>
      <c r="E32" s="1511"/>
      <c r="F32" s="1511"/>
      <c r="G32" s="1511"/>
      <c r="H32" s="1511"/>
      <c r="I32" s="1511"/>
      <c r="J32" s="1511"/>
      <c r="K32" s="1511"/>
      <c r="L32" s="1511"/>
      <c r="M32" s="1511"/>
      <c r="N32" s="1511"/>
      <c r="O32" s="1511"/>
      <c r="P32" s="1512"/>
      <c r="Q32" s="396" t="s">
        <v>423</v>
      </c>
      <c r="R32" s="397" t="s">
        <v>422</v>
      </c>
      <c r="S32" s="925" t="s">
        <v>420</v>
      </c>
      <c r="T32" s="925" t="s">
        <v>420</v>
      </c>
      <c r="U32" s="925" t="s">
        <v>420</v>
      </c>
      <c r="V32" s="925" t="s">
        <v>420</v>
      </c>
      <c r="W32" s="925" t="s">
        <v>420</v>
      </c>
      <c r="X32" s="397">
        <v>5</v>
      </c>
      <c r="Y32" s="831">
        <v>5</v>
      </c>
      <c r="Z32" s="831">
        <v>6</v>
      </c>
      <c r="AA32" s="831">
        <v>6</v>
      </c>
      <c r="AB32" s="831">
        <v>6</v>
      </c>
      <c r="AC32" s="399">
        <v>0</v>
      </c>
      <c r="AD32" s="397"/>
      <c r="AE32" s="831"/>
      <c r="AF32" s="831"/>
      <c r="AG32" s="831"/>
      <c r="AH32" s="831"/>
      <c r="AI32" s="399">
        <v>6</v>
      </c>
      <c r="AJ32" s="397"/>
      <c r="AK32" s="831"/>
      <c r="AL32" s="831"/>
      <c r="AM32" s="831"/>
      <c r="AN32" s="831"/>
      <c r="AO32" s="399"/>
      <c r="AP32" s="397"/>
      <c r="AQ32" s="831"/>
      <c r="AR32" s="831"/>
      <c r="AS32" s="399"/>
      <c r="AT32" s="1594"/>
      <c r="AU32" s="1594"/>
      <c r="AV32" s="1594"/>
      <c r="AW32" s="1594"/>
      <c r="AX32" s="1594"/>
      <c r="AY32" s="1595"/>
      <c r="AZ32" s="6"/>
    </row>
    <row r="33" spans="2:79" ht="12" customHeight="1" thickBot="1">
      <c r="B33" s="397">
        <f>スクールカレンダー!G42</f>
        <v>30</v>
      </c>
      <c r="C33" s="399" t="str">
        <f>スクールカレンダー!H42</f>
        <v>火</v>
      </c>
      <c r="D33" s="1510" t="str">
        <f>IF(スクールカレンダー!I42="","",スクールカレンダー!I42)</f>
        <v/>
      </c>
      <c r="E33" s="1511"/>
      <c r="F33" s="1511"/>
      <c r="G33" s="1511"/>
      <c r="H33" s="1511"/>
      <c r="I33" s="1511"/>
      <c r="J33" s="1511"/>
      <c r="K33" s="1511"/>
      <c r="L33" s="1511"/>
      <c r="M33" s="1511"/>
      <c r="N33" s="1511"/>
      <c r="O33" s="1511"/>
      <c r="P33" s="1512"/>
      <c r="Q33" s="405" t="s">
        <v>23</v>
      </c>
      <c r="R33" s="510" t="s">
        <v>62</v>
      </c>
      <c r="S33" s="527" t="s">
        <v>62</v>
      </c>
      <c r="T33" s="527" t="s">
        <v>62</v>
      </c>
      <c r="U33" s="527" t="s">
        <v>62</v>
      </c>
      <c r="V33" s="527" t="s">
        <v>62</v>
      </c>
      <c r="W33" s="525" t="s">
        <v>62</v>
      </c>
      <c r="X33" s="510">
        <v>5</v>
      </c>
      <c r="Y33" s="527">
        <v>5</v>
      </c>
      <c r="Z33" s="527">
        <v>5</v>
      </c>
      <c r="AA33" s="527">
        <v>6</v>
      </c>
      <c r="AB33" s="527">
        <v>6</v>
      </c>
      <c r="AC33" s="525">
        <v>6</v>
      </c>
      <c r="AD33" s="406"/>
      <c r="AE33" s="407"/>
      <c r="AF33" s="407"/>
      <c r="AG33" s="407"/>
      <c r="AH33" s="407"/>
      <c r="AI33" s="408"/>
      <c r="AJ33" s="406"/>
      <c r="AK33" s="407"/>
      <c r="AL33" s="407"/>
      <c r="AM33" s="407"/>
      <c r="AN33" s="407"/>
      <c r="AO33" s="408"/>
      <c r="AP33" s="406"/>
      <c r="AQ33" s="407"/>
      <c r="AR33" s="407"/>
      <c r="AS33" s="408"/>
      <c r="AT33" s="1597"/>
      <c r="AU33" s="1597"/>
      <c r="AV33" s="1597"/>
      <c r="AW33" s="1597"/>
      <c r="AX33" s="1597"/>
      <c r="AY33" s="1598"/>
      <c r="AZ33" s="6"/>
    </row>
    <row r="34" spans="2:79" ht="12" customHeight="1" thickBot="1">
      <c r="B34" s="1447" t="s">
        <v>24</v>
      </c>
      <c r="C34" s="1554"/>
      <c r="D34" s="1435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7"/>
      <c r="Q34" s="391">
        <f>COUNTIF(Q4:Q33,"◎")</f>
        <v>21</v>
      </c>
      <c r="R34" s="1447" t="s">
        <v>34</v>
      </c>
      <c r="S34" s="1581"/>
      <c r="T34" s="1581"/>
      <c r="U34" s="1581"/>
      <c r="V34" s="1581"/>
      <c r="W34" s="1554"/>
      <c r="X34" s="390">
        <f t="shared" ref="X34:AS34" si="0">SUM(X4:X33)</f>
        <v>99</v>
      </c>
      <c r="Y34" s="409">
        <f t="shared" si="0"/>
        <v>99</v>
      </c>
      <c r="Z34" s="409">
        <f t="shared" si="0"/>
        <v>106</v>
      </c>
      <c r="AA34" s="409">
        <f t="shared" si="0"/>
        <v>110</v>
      </c>
      <c r="AB34" s="409">
        <f t="shared" si="0"/>
        <v>110</v>
      </c>
      <c r="AC34" s="395">
        <f t="shared" si="0"/>
        <v>104</v>
      </c>
      <c r="AD34" s="390">
        <f t="shared" si="0"/>
        <v>13</v>
      </c>
      <c r="AE34" s="409">
        <f t="shared" si="0"/>
        <v>13</v>
      </c>
      <c r="AF34" s="409">
        <f t="shared" si="0"/>
        <v>13</v>
      </c>
      <c r="AG34" s="409">
        <f t="shared" si="0"/>
        <v>14</v>
      </c>
      <c r="AH34" s="409">
        <f t="shared" si="0"/>
        <v>14</v>
      </c>
      <c r="AI34" s="395">
        <f t="shared" si="0"/>
        <v>20</v>
      </c>
      <c r="AJ34" s="390">
        <f t="shared" si="0"/>
        <v>0</v>
      </c>
      <c r="AK34" s="409">
        <f t="shared" si="0"/>
        <v>0</v>
      </c>
      <c r="AL34" s="409">
        <f t="shared" si="0"/>
        <v>0</v>
      </c>
      <c r="AM34" s="409">
        <f t="shared" si="0"/>
        <v>3</v>
      </c>
      <c r="AN34" s="409">
        <f t="shared" si="0"/>
        <v>3</v>
      </c>
      <c r="AO34" s="395">
        <f t="shared" si="0"/>
        <v>3</v>
      </c>
      <c r="AP34" s="390">
        <f t="shared" si="0"/>
        <v>0</v>
      </c>
      <c r="AQ34" s="409">
        <f t="shared" si="0"/>
        <v>1</v>
      </c>
      <c r="AR34" s="409">
        <f t="shared" si="0"/>
        <v>1</v>
      </c>
      <c r="AS34" s="395">
        <f t="shared" si="0"/>
        <v>1</v>
      </c>
      <c r="AT34" s="1289"/>
      <c r="AU34" s="1289"/>
      <c r="AV34" s="1289"/>
      <c r="AW34" s="1289"/>
      <c r="AX34" s="1289"/>
      <c r="AY34" s="1290"/>
      <c r="AZ34" s="28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</row>
    <row r="35" spans="2:79" ht="12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9"/>
    </row>
    <row r="36" spans="2:79" s="1" customFormat="1" ht="12" customHeight="1">
      <c r="B36" s="1432"/>
      <c r="C36" s="1433"/>
      <c r="D36" s="1433"/>
      <c r="E36" s="1434"/>
      <c r="F36" s="10" t="s">
        <v>8</v>
      </c>
      <c r="G36" s="11" t="s">
        <v>9</v>
      </c>
      <c r="H36" s="11" t="s">
        <v>10</v>
      </c>
      <c r="I36" s="11" t="s">
        <v>11</v>
      </c>
      <c r="J36" s="11" t="s">
        <v>12</v>
      </c>
      <c r="K36" s="12" t="s">
        <v>13</v>
      </c>
      <c r="L36" s="13"/>
      <c r="M36" s="10" t="s">
        <v>8</v>
      </c>
      <c r="N36" s="11" t="s">
        <v>9</v>
      </c>
      <c r="O36" s="11" t="s">
        <v>10</v>
      </c>
      <c r="P36" s="11" t="s">
        <v>11</v>
      </c>
      <c r="Q36" s="11" t="s">
        <v>12</v>
      </c>
      <c r="R36" s="12" t="s">
        <v>13</v>
      </c>
      <c r="S36" s="13"/>
      <c r="T36" s="14" t="s">
        <v>8</v>
      </c>
      <c r="U36" s="11" t="s">
        <v>9</v>
      </c>
      <c r="V36" s="11" t="s">
        <v>10</v>
      </c>
      <c r="W36" s="11" t="s">
        <v>11</v>
      </c>
      <c r="X36" s="11" t="s">
        <v>12</v>
      </c>
      <c r="Y36" s="12" t="s">
        <v>13</v>
      </c>
      <c r="Z36" s="121"/>
      <c r="AA36" s="1545"/>
      <c r="AB36" s="1546"/>
      <c r="AC36" s="1542"/>
      <c r="AD36" s="1549" t="s">
        <v>51</v>
      </c>
      <c r="AE36" s="1550"/>
      <c r="AF36" s="1550"/>
      <c r="AG36" s="1550"/>
      <c r="AH36" s="1550"/>
      <c r="AI36" s="1550"/>
      <c r="AJ36" s="1550"/>
      <c r="AK36" s="1550"/>
      <c r="AL36" s="1551"/>
      <c r="AM36" s="1541" t="s">
        <v>44</v>
      </c>
      <c r="AN36" s="1542"/>
      <c r="AO36" s="1539" t="s">
        <v>45</v>
      </c>
      <c r="AP36" s="1549" t="s">
        <v>156</v>
      </c>
      <c r="AQ36" s="1552"/>
      <c r="AR36" s="1552"/>
      <c r="AS36" s="1553"/>
      <c r="AT36" s="1539" t="s">
        <v>49</v>
      </c>
      <c r="AU36" s="1539" t="s">
        <v>278</v>
      </c>
      <c r="AV36" s="1539" t="s">
        <v>44</v>
      </c>
      <c r="AW36" s="1541" t="s">
        <v>25</v>
      </c>
      <c r="AX36" s="1542"/>
      <c r="AY36" s="1539" t="s">
        <v>50</v>
      </c>
    </row>
    <row r="37" spans="2:79" s="1" customFormat="1" ht="12" customHeight="1">
      <c r="B37" s="1438" t="s">
        <v>52</v>
      </c>
      <c r="C37" s="1439"/>
      <c r="D37" s="1439"/>
      <c r="E37" s="1440"/>
      <c r="F37" s="27">
        <v>23</v>
      </c>
      <c r="G37" s="16">
        <v>23</v>
      </c>
      <c r="H37" s="16">
        <v>23</v>
      </c>
      <c r="I37" s="16">
        <v>23</v>
      </c>
      <c r="J37" s="16">
        <v>23</v>
      </c>
      <c r="K37" s="16">
        <v>23</v>
      </c>
      <c r="L37" s="379"/>
      <c r="M37" s="27">
        <f>'５月'!M38+'６月'!F37</f>
        <v>60</v>
      </c>
      <c r="N37" s="16">
        <f>'５月'!N38+'６月'!G37</f>
        <v>60</v>
      </c>
      <c r="O37" s="16">
        <f>'５月'!O38+'６月'!H37</f>
        <v>60</v>
      </c>
      <c r="P37" s="16">
        <f>'５月'!P38+'６月'!I37</f>
        <v>60</v>
      </c>
      <c r="Q37" s="16">
        <f>'５月'!Q38+'６月'!J37</f>
        <v>60</v>
      </c>
      <c r="R37" s="119">
        <f>'５月'!R38+'６月'!K37</f>
        <v>60</v>
      </c>
      <c r="S37" s="379"/>
      <c r="T37" s="380">
        <f>'５月'!T38+'６月'!F37</f>
        <v>60</v>
      </c>
      <c r="U37" s="16">
        <f>'５月'!U38+'６月'!G37</f>
        <v>60</v>
      </c>
      <c r="V37" s="16">
        <f>'５月'!V38+'６月'!H37</f>
        <v>60</v>
      </c>
      <c r="W37" s="16">
        <f>'５月'!W38+'６月'!I37</f>
        <v>60</v>
      </c>
      <c r="X37" s="16">
        <f>'５月'!X38+'６月'!J37</f>
        <v>60</v>
      </c>
      <c r="Y37" s="119">
        <f>'５月'!Y38+'６月'!K37</f>
        <v>60</v>
      </c>
      <c r="Z37" s="36"/>
      <c r="AA37" s="1547"/>
      <c r="AB37" s="1548"/>
      <c r="AC37" s="1544"/>
      <c r="AD37" s="24" t="s">
        <v>35</v>
      </c>
      <c r="AE37" s="25" t="s">
        <v>37</v>
      </c>
      <c r="AF37" s="25" t="s">
        <v>36</v>
      </c>
      <c r="AG37" s="25" t="s">
        <v>38</v>
      </c>
      <c r="AH37" s="25" t="s">
        <v>39</v>
      </c>
      <c r="AI37" s="25" t="s">
        <v>40</v>
      </c>
      <c r="AJ37" s="25" t="s">
        <v>41</v>
      </c>
      <c r="AK37" s="25" t="s">
        <v>42</v>
      </c>
      <c r="AL37" s="26" t="s">
        <v>43</v>
      </c>
      <c r="AM37" s="1547"/>
      <c r="AN37" s="1544"/>
      <c r="AO37" s="1540"/>
      <c r="AP37" s="24" t="s">
        <v>46</v>
      </c>
      <c r="AQ37" s="25" t="s">
        <v>48</v>
      </c>
      <c r="AR37" s="25" t="s">
        <v>47</v>
      </c>
      <c r="AS37" s="26" t="s">
        <v>140</v>
      </c>
      <c r="AT37" s="1540"/>
      <c r="AU37" s="1540"/>
      <c r="AV37" s="1540"/>
      <c r="AW37" s="1543"/>
      <c r="AX37" s="1544"/>
      <c r="AY37" s="1540"/>
    </row>
    <row r="38" spans="2:79" s="1" customFormat="1" ht="12" customHeight="1">
      <c r="B38" s="1441" t="s">
        <v>16</v>
      </c>
      <c r="C38" s="1442"/>
      <c r="D38" s="1442"/>
      <c r="E38" s="1443"/>
      <c r="F38" s="8">
        <v>21</v>
      </c>
      <c r="G38" s="22">
        <v>21</v>
      </c>
      <c r="H38" s="22">
        <v>21</v>
      </c>
      <c r="I38" s="22">
        <v>21</v>
      </c>
      <c r="J38" s="22">
        <v>21</v>
      </c>
      <c r="K38" s="22">
        <v>19</v>
      </c>
      <c r="L38" s="21" t="s">
        <v>279</v>
      </c>
      <c r="M38" s="8">
        <f>'５月'!M39+'６月'!F38</f>
        <v>51</v>
      </c>
      <c r="N38" s="22">
        <f>'５月'!N39+'６月'!G38</f>
        <v>56</v>
      </c>
      <c r="O38" s="22">
        <f>'５月'!O39+'６月'!H38</f>
        <v>56</v>
      </c>
      <c r="P38" s="22">
        <f>'５月'!P39+'６月'!I38</f>
        <v>56</v>
      </c>
      <c r="Q38" s="22">
        <f>'５月'!Q39+'６月'!J38</f>
        <v>56</v>
      </c>
      <c r="R38" s="23">
        <f>'５月'!R39+'６月'!K38</f>
        <v>54</v>
      </c>
      <c r="S38" s="21" t="s">
        <v>14</v>
      </c>
      <c r="T38" s="118">
        <f>'５月'!T39+'６月'!F38</f>
        <v>51</v>
      </c>
      <c r="U38" s="22">
        <f>'５月'!U39+'６月'!G38</f>
        <v>56</v>
      </c>
      <c r="V38" s="22">
        <f>'５月'!V39+'６月'!H38</f>
        <v>56</v>
      </c>
      <c r="W38" s="22">
        <f>'５月'!W39+'６月'!I38</f>
        <v>56</v>
      </c>
      <c r="X38" s="22">
        <f>'５月'!X39+'６月'!J38</f>
        <v>56</v>
      </c>
      <c r="Y38" s="23">
        <f>'５月'!Y39+'６月'!K38</f>
        <v>54</v>
      </c>
      <c r="Z38" s="36"/>
      <c r="AA38" s="1520" t="s">
        <v>146</v>
      </c>
      <c r="AB38" s="1531" t="s">
        <v>59</v>
      </c>
      <c r="AC38" s="1519"/>
      <c r="AD38" s="35"/>
      <c r="AE38" s="33"/>
      <c r="AF38" s="33"/>
      <c r="AG38" s="33"/>
      <c r="AH38" s="33"/>
      <c r="AI38" s="33"/>
      <c r="AJ38" s="33"/>
      <c r="AK38" s="33"/>
      <c r="AL38" s="34"/>
      <c r="AM38" s="1518"/>
      <c r="AN38" s="1519"/>
      <c r="AO38" s="15"/>
      <c r="AP38" s="35"/>
      <c r="AQ38" s="33"/>
      <c r="AR38" s="33"/>
      <c r="AS38" s="34"/>
      <c r="AT38" s="15"/>
      <c r="AU38" s="15"/>
      <c r="AV38" s="15"/>
      <c r="AW38" s="1518"/>
      <c r="AX38" s="1519"/>
      <c r="AY38" s="15"/>
    </row>
    <row r="39" spans="2:79" s="1" customFormat="1" ht="12" customHeight="1">
      <c r="B39" s="1441"/>
      <c r="C39" s="1442"/>
      <c r="D39" s="1442"/>
      <c r="E39" s="1443"/>
      <c r="F39" s="8"/>
      <c r="G39" s="22"/>
      <c r="H39" s="22"/>
      <c r="I39" s="22"/>
      <c r="J39" s="22"/>
      <c r="K39" s="23"/>
      <c r="L39" s="21" t="s">
        <v>22</v>
      </c>
      <c r="M39" s="8"/>
      <c r="N39" s="22"/>
      <c r="O39" s="22"/>
      <c r="P39" s="22"/>
      <c r="Q39" s="22"/>
      <c r="R39" s="23"/>
      <c r="S39" s="21"/>
      <c r="T39" s="118"/>
      <c r="U39" s="22"/>
      <c r="V39" s="22"/>
      <c r="W39" s="22"/>
      <c r="X39" s="22"/>
      <c r="Y39" s="23"/>
      <c r="Z39" s="36"/>
      <c r="AA39" s="1521"/>
      <c r="AB39" s="1527" t="s">
        <v>141</v>
      </c>
      <c r="AC39" s="1528"/>
      <c r="AD39" s="8"/>
      <c r="AE39" s="22"/>
      <c r="AF39" s="22"/>
      <c r="AG39" s="22"/>
      <c r="AH39" s="22"/>
      <c r="AI39" s="22"/>
      <c r="AJ39" s="22"/>
      <c r="AK39" s="22"/>
      <c r="AL39" s="23"/>
      <c r="AM39" s="1534"/>
      <c r="AN39" s="1528"/>
      <c r="AO39" s="21"/>
      <c r="AP39" s="8"/>
      <c r="AQ39" s="22"/>
      <c r="AR39" s="22"/>
      <c r="AS39" s="23"/>
      <c r="AT39" s="21"/>
      <c r="AU39" s="21"/>
      <c r="AV39" s="21"/>
      <c r="AW39" s="1534"/>
      <c r="AX39" s="1528"/>
      <c r="AY39" s="21"/>
    </row>
    <row r="40" spans="2:79" s="1" customFormat="1" ht="12" customHeight="1">
      <c r="B40" s="1441" t="s">
        <v>5</v>
      </c>
      <c r="C40" s="1442"/>
      <c r="D40" s="1442"/>
      <c r="E40" s="1443"/>
      <c r="F40" s="8">
        <f t="shared" ref="F40:K40" si="1">F41+F42+F43+F44+F45</f>
        <v>112</v>
      </c>
      <c r="G40" s="22">
        <f t="shared" si="1"/>
        <v>112</v>
      </c>
      <c r="H40" s="22">
        <f t="shared" si="1"/>
        <v>119</v>
      </c>
      <c r="I40" s="22">
        <f t="shared" si="1"/>
        <v>128</v>
      </c>
      <c r="J40" s="22">
        <f t="shared" si="1"/>
        <v>128</v>
      </c>
      <c r="K40" s="23">
        <f t="shared" si="1"/>
        <v>128</v>
      </c>
      <c r="L40" s="21" t="s">
        <v>54</v>
      </c>
      <c r="M40" s="8">
        <f>'５月'!M41+'６月'!F40</f>
        <v>269</v>
      </c>
      <c r="N40" s="22">
        <f>'５月'!N41+'６月'!G40</f>
        <v>305</v>
      </c>
      <c r="O40" s="22">
        <f>'５月'!O41+'６月'!H40</f>
        <v>319</v>
      </c>
      <c r="P40" s="22">
        <f>'５月'!P41+'６月'!I40</f>
        <v>338</v>
      </c>
      <c r="Q40" s="22">
        <f>'５月'!Q41+'６月'!J40</f>
        <v>338</v>
      </c>
      <c r="R40" s="23">
        <f>'５月'!R41+'６月'!K40</f>
        <v>338</v>
      </c>
      <c r="S40" s="21"/>
      <c r="T40" s="118">
        <f>'５月'!T41+'６月'!F40</f>
        <v>269</v>
      </c>
      <c r="U40" s="22">
        <f>'５月'!U41+'６月'!G40</f>
        <v>305</v>
      </c>
      <c r="V40" s="22">
        <f>'５月'!V41+'６月'!H40</f>
        <v>319</v>
      </c>
      <c r="W40" s="22">
        <f>'５月'!W41+'６月'!I40</f>
        <v>338</v>
      </c>
      <c r="X40" s="22">
        <f>'５月'!X41+'６月'!J40</f>
        <v>338</v>
      </c>
      <c r="Y40" s="23">
        <f>'５月'!Y41+'６月'!K40</f>
        <v>338</v>
      </c>
      <c r="Z40" s="19"/>
      <c r="AA40" s="1522"/>
      <c r="AB40" s="1532" t="s">
        <v>142</v>
      </c>
      <c r="AC40" s="1533"/>
      <c r="AD40" s="32"/>
      <c r="AE40" s="9"/>
      <c r="AF40" s="9"/>
      <c r="AG40" s="9"/>
      <c r="AH40" s="9"/>
      <c r="AI40" s="9"/>
      <c r="AJ40" s="9"/>
      <c r="AK40" s="9"/>
      <c r="AL40" s="18"/>
      <c r="AM40" s="1535"/>
      <c r="AN40" s="1533"/>
      <c r="AO40" s="17"/>
      <c r="AP40" s="32"/>
      <c r="AQ40" s="9"/>
      <c r="AR40" s="9"/>
      <c r="AS40" s="18"/>
      <c r="AT40" s="17"/>
      <c r="AU40" s="17"/>
      <c r="AV40" s="17"/>
      <c r="AW40" s="1535"/>
      <c r="AX40" s="1533"/>
      <c r="AY40" s="17"/>
    </row>
    <row r="41" spans="2:79" s="1" customFormat="1" ht="12" customHeight="1">
      <c r="B41" s="1449" t="s">
        <v>244</v>
      </c>
      <c r="C41" s="1450"/>
      <c r="D41" s="1450"/>
      <c r="E41" s="1451"/>
      <c r="F41" s="8">
        <f t="shared" ref="F41:K41" si="2">X34</f>
        <v>99</v>
      </c>
      <c r="G41" s="22">
        <f t="shared" si="2"/>
        <v>99</v>
      </c>
      <c r="H41" s="22">
        <f t="shared" si="2"/>
        <v>106</v>
      </c>
      <c r="I41" s="22">
        <f t="shared" si="2"/>
        <v>110</v>
      </c>
      <c r="J41" s="22">
        <f t="shared" si="2"/>
        <v>110</v>
      </c>
      <c r="K41" s="23">
        <f t="shared" si="2"/>
        <v>104</v>
      </c>
      <c r="L41" s="21" t="s">
        <v>14</v>
      </c>
      <c r="M41" s="8">
        <f>'５月'!M42+'６月'!F41</f>
        <v>249</v>
      </c>
      <c r="N41" s="22">
        <f>'５月'!N42+'６月'!G41</f>
        <v>286</v>
      </c>
      <c r="O41" s="22">
        <f>'５月'!O42+'６月'!H41</f>
        <v>300</v>
      </c>
      <c r="P41" s="22">
        <f>'５月'!P42+'６月'!I41</f>
        <v>310</v>
      </c>
      <c r="Q41" s="22">
        <f>'５月'!Q42+'６月'!J41</f>
        <v>310</v>
      </c>
      <c r="R41" s="23">
        <f>'５月'!R42+'６月'!K41</f>
        <v>304</v>
      </c>
      <c r="S41" s="21" t="s">
        <v>15</v>
      </c>
      <c r="T41" s="118">
        <f>'５月'!T42+'６月'!F41</f>
        <v>249</v>
      </c>
      <c r="U41" s="22">
        <f>'５月'!U42+'６月'!G41</f>
        <v>286</v>
      </c>
      <c r="V41" s="22">
        <f>'５月'!V42+'６月'!H41</f>
        <v>300</v>
      </c>
      <c r="W41" s="22">
        <f>'５月'!W42+'６月'!I41</f>
        <v>310</v>
      </c>
      <c r="X41" s="22">
        <f>'５月'!X42+'６月'!J41</f>
        <v>310</v>
      </c>
      <c r="Y41" s="23">
        <f>'５月'!Y42+'６月'!K41</f>
        <v>304</v>
      </c>
      <c r="Z41" s="19"/>
      <c r="AA41" s="1520" t="s">
        <v>128</v>
      </c>
      <c r="AB41" s="1523" t="s">
        <v>59</v>
      </c>
      <c r="AC41" s="1524"/>
      <c r="AD41" s="35"/>
      <c r="AE41" s="33"/>
      <c r="AF41" s="33"/>
      <c r="AG41" s="33"/>
      <c r="AH41" s="33"/>
      <c r="AI41" s="33"/>
      <c r="AJ41" s="33"/>
      <c r="AK41" s="33"/>
      <c r="AL41" s="34"/>
      <c r="AM41" s="1518"/>
      <c r="AN41" s="1519"/>
      <c r="AO41" s="15"/>
      <c r="AP41" s="35"/>
      <c r="AQ41" s="33"/>
      <c r="AR41" s="33"/>
      <c r="AS41" s="34"/>
      <c r="AT41" s="15"/>
      <c r="AU41" s="15"/>
      <c r="AV41" s="15"/>
      <c r="AW41" s="1518"/>
      <c r="AX41" s="1519"/>
      <c r="AY41" s="15"/>
    </row>
    <row r="42" spans="2:79" s="1" customFormat="1" ht="12" customHeight="1">
      <c r="B42" s="1441" t="s">
        <v>3</v>
      </c>
      <c r="C42" s="1442"/>
      <c r="D42" s="1442"/>
      <c r="E42" s="1443"/>
      <c r="F42" s="8">
        <f t="shared" ref="F42:K42" si="3">AD34</f>
        <v>13</v>
      </c>
      <c r="G42" s="22">
        <f t="shared" si="3"/>
        <v>13</v>
      </c>
      <c r="H42" s="22">
        <f t="shared" si="3"/>
        <v>13</v>
      </c>
      <c r="I42" s="22">
        <f t="shared" si="3"/>
        <v>14</v>
      </c>
      <c r="J42" s="22">
        <f t="shared" si="3"/>
        <v>14</v>
      </c>
      <c r="K42" s="23">
        <f t="shared" si="3"/>
        <v>20</v>
      </c>
      <c r="L42" s="21" t="s">
        <v>15</v>
      </c>
      <c r="M42" s="8">
        <f>'５月'!M43+'６月'!F42</f>
        <v>20</v>
      </c>
      <c r="N42" s="22">
        <f>'５月'!N43+'６月'!G42</f>
        <v>19</v>
      </c>
      <c r="O42" s="22">
        <f>'５月'!O43+'６月'!H42</f>
        <v>19</v>
      </c>
      <c r="P42" s="22">
        <f>'５月'!P43+'６月'!I42</f>
        <v>20</v>
      </c>
      <c r="Q42" s="22">
        <f>'５月'!Q43+'６月'!J42</f>
        <v>20</v>
      </c>
      <c r="R42" s="23">
        <f>'５月'!R43+'６月'!K42</f>
        <v>26</v>
      </c>
      <c r="S42" s="21"/>
      <c r="T42" s="118">
        <f>'５月'!T43+'６月'!F42</f>
        <v>20</v>
      </c>
      <c r="U42" s="22">
        <f>'５月'!U43+'６月'!G42</f>
        <v>19</v>
      </c>
      <c r="V42" s="22">
        <f>'５月'!V43+'６月'!H42</f>
        <v>19</v>
      </c>
      <c r="W42" s="22">
        <f>'５月'!W43+'６月'!I42</f>
        <v>20</v>
      </c>
      <c r="X42" s="22">
        <f>'５月'!X43+'６月'!J42</f>
        <v>20</v>
      </c>
      <c r="Y42" s="23">
        <f>'５月'!Y43+'６月'!K42</f>
        <v>26</v>
      </c>
      <c r="Z42" s="19"/>
      <c r="AA42" s="1521"/>
      <c r="AB42" s="1565" t="s">
        <v>141</v>
      </c>
      <c r="AC42" s="1566"/>
      <c r="AD42" s="8"/>
      <c r="AE42" s="22"/>
      <c r="AF42" s="22"/>
      <c r="AG42" s="22"/>
      <c r="AH42" s="22"/>
      <c r="AI42" s="22"/>
      <c r="AJ42" s="22"/>
      <c r="AK42" s="22"/>
      <c r="AL42" s="23"/>
      <c r="AM42" s="1534"/>
      <c r="AN42" s="1528"/>
      <c r="AO42" s="21"/>
      <c r="AP42" s="8"/>
      <c r="AQ42" s="22"/>
      <c r="AR42" s="22"/>
      <c r="AS42" s="23"/>
      <c r="AT42" s="21"/>
      <c r="AU42" s="21"/>
      <c r="AV42" s="21"/>
      <c r="AW42" s="1534"/>
      <c r="AX42" s="1528"/>
      <c r="AY42" s="21"/>
    </row>
    <row r="43" spans="2:79" s="1" customFormat="1" ht="12" customHeight="1">
      <c r="B43" s="1441"/>
      <c r="C43" s="1442"/>
      <c r="D43" s="1442"/>
      <c r="E43" s="1443"/>
      <c r="F43" s="8"/>
      <c r="G43" s="22"/>
      <c r="H43" s="22"/>
      <c r="I43" s="22"/>
      <c r="J43" s="22"/>
      <c r="K43" s="23"/>
      <c r="L43" s="21"/>
      <c r="M43" s="8"/>
      <c r="N43" s="22"/>
      <c r="O43" s="22"/>
      <c r="P43" s="22"/>
      <c r="Q43" s="22"/>
      <c r="R43" s="23"/>
      <c r="S43" s="21"/>
      <c r="T43" s="118"/>
      <c r="U43" s="22"/>
      <c r="V43" s="22"/>
      <c r="W43" s="22"/>
      <c r="X43" s="22"/>
      <c r="Y43" s="23"/>
      <c r="Z43" s="19"/>
      <c r="AA43" s="1522"/>
      <c r="AB43" s="1532" t="s">
        <v>142</v>
      </c>
      <c r="AC43" s="1533"/>
      <c r="AD43" s="32"/>
      <c r="AE43" s="9"/>
      <c r="AF43" s="9"/>
      <c r="AG43" s="9"/>
      <c r="AH43" s="9"/>
      <c r="AI43" s="9"/>
      <c r="AJ43" s="9"/>
      <c r="AK43" s="9"/>
      <c r="AL43" s="18"/>
      <c r="AM43" s="1535"/>
      <c r="AN43" s="1533"/>
      <c r="AO43" s="17"/>
      <c r="AP43" s="32"/>
      <c r="AQ43" s="9"/>
      <c r="AR43" s="9"/>
      <c r="AS43" s="18"/>
      <c r="AT43" s="17"/>
      <c r="AU43" s="17"/>
      <c r="AV43" s="17"/>
      <c r="AW43" s="1563"/>
      <c r="AX43" s="1564"/>
      <c r="AY43" s="97"/>
    </row>
    <row r="44" spans="2:79" s="1" customFormat="1" ht="12" customHeight="1">
      <c r="B44" s="1444" t="s">
        <v>53</v>
      </c>
      <c r="C44" s="1445"/>
      <c r="D44" s="1445"/>
      <c r="E44" s="1446"/>
      <c r="F44" s="8">
        <f t="shared" ref="F44:K44" si="4">AJ34</f>
        <v>0</v>
      </c>
      <c r="G44" s="22">
        <f t="shared" si="4"/>
        <v>0</v>
      </c>
      <c r="H44" s="22">
        <f t="shared" si="4"/>
        <v>0</v>
      </c>
      <c r="I44" s="22">
        <f t="shared" si="4"/>
        <v>3</v>
      </c>
      <c r="J44" s="22">
        <f t="shared" si="4"/>
        <v>3</v>
      </c>
      <c r="K44" s="23">
        <f t="shared" si="4"/>
        <v>3</v>
      </c>
      <c r="L44" s="21"/>
      <c r="M44" s="8">
        <f>'５月'!M45+'６月'!F44</f>
        <v>0</v>
      </c>
      <c r="N44" s="22">
        <f>'５月'!N45+'６月'!G44</f>
        <v>0</v>
      </c>
      <c r="O44" s="22">
        <f>'５月'!O45+'６月'!H44</f>
        <v>0</v>
      </c>
      <c r="P44" s="22">
        <f>'５月'!P45+'６月'!I44</f>
        <v>7</v>
      </c>
      <c r="Q44" s="22">
        <f>'５月'!Q45+'６月'!J44</f>
        <v>7</v>
      </c>
      <c r="R44" s="23">
        <f>'５月'!R45+'６月'!K44</f>
        <v>7</v>
      </c>
      <c r="S44" s="21"/>
      <c r="T44" s="118">
        <f>'５月'!T45+'６月'!F44</f>
        <v>0</v>
      </c>
      <c r="U44" s="22">
        <f>'５月'!U45+'６月'!G44</f>
        <v>0</v>
      </c>
      <c r="V44" s="22">
        <f>'５月'!V45+'６月'!H44</f>
        <v>0</v>
      </c>
      <c r="W44" s="22">
        <f>'５月'!W45+'６月'!I44</f>
        <v>7</v>
      </c>
      <c r="X44" s="22">
        <f>'５月'!X45+'６月'!J44</f>
        <v>7</v>
      </c>
      <c r="Y44" s="23">
        <f>'５月'!Y45+'６月'!K44</f>
        <v>7</v>
      </c>
      <c r="Z44" s="19"/>
      <c r="AA44" s="1520" t="s">
        <v>144</v>
      </c>
      <c r="AB44" s="1523" t="s">
        <v>59</v>
      </c>
      <c r="AC44" s="1524"/>
      <c r="AD44" s="60"/>
      <c r="AE44" s="59"/>
      <c r="AF44" s="59"/>
      <c r="AG44" s="59"/>
      <c r="AH44" s="59"/>
      <c r="AI44" s="59"/>
      <c r="AJ44" s="59"/>
      <c r="AK44" s="59"/>
      <c r="AL44" s="96"/>
      <c r="AM44" s="1567"/>
      <c r="AN44" s="1568"/>
      <c r="AO44" s="98"/>
      <c r="AP44" s="60"/>
      <c r="AQ44" s="59"/>
      <c r="AR44" s="59"/>
      <c r="AS44" s="96"/>
      <c r="AT44" s="98"/>
      <c r="AU44" s="98"/>
      <c r="AV44" s="98"/>
      <c r="AW44" s="1567"/>
      <c r="AX44" s="1568"/>
      <c r="AY44" s="98"/>
    </row>
    <row r="45" spans="2:79" s="1" customFormat="1" ht="12" customHeight="1">
      <c r="B45" s="1441" t="s">
        <v>4</v>
      </c>
      <c r="C45" s="1442"/>
      <c r="D45" s="1442"/>
      <c r="E45" s="1443"/>
      <c r="F45" s="8">
        <v>0</v>
      </c>
      <c r="G45" s="22">
        <v>0</v>
      </c>
      <c r="H45" s="22">
        <f>AP34</f>
        <v>0</v>
      </c>
      <c r="I45" s="22">
        <f>AQ34</f>
        <v>1</v>
      </c>
      <c r="J45" s="22">
        <f>AR34</f>
        <v>1</v>
      </c>
      <c r="K45" s="23">
        <f>AS34</f>
        <v>1</v>
      </c>
      <c r="L45" s="21"/>
      <c r="M45" s="8">
        <f>'５月'!M46+'６月'!F45</f>
        <v>0</v>
      </c>
      <c r="N45" s="22">
        <f>'５月'!N46+'６月'!G45</f>
        <v>0</v>
      </c>
      <c r="O45" s="22">
        <f>'５月'!O46+'６月'!H45</f>
        <v>0</v>
      </c>
      <c r="P45" s="22">
        <f>'５月'!P46+'６月'!I45</f>
        <v>1</v>
      </c>
      <c r="Q45" s="22">
        <f>'５月'!Q46+'６月'!J45</f>
        <v>1</v>
      </c>
      <c r="R45" s="23">
        <f>'５月'!R46+'６月'!K45</f>
        <v>1</v>
      </c>
      <c r="S45" s="21"/>
      <c r="T45" s="118">
        <f>'５月'!T46+'６月'!F45</f>
        <v>0</v>
      </c>
      <c r="U45" s="22">
        <f>'５月'!U46+'６月'!G45</f>
        <v>0</v>
      </c>
      <c r="V45" s="22">
        <f>'５月'!V46+'６月'!H45</f>
        <v>0</v>
      </c>
      <c r="W45" s="22">
        <f>'５月'!W46+'６月'!I45</f>
        <v>1</v>
      </c>
      <c r="X45" s="22">
        <f>'５月'!X46+'６月'!J45</f>
        <v>1</v>
      </c>
      <c r="Y45" s="23">
        <f>'５月'!Y46+'６月'!K45</f>
        <v>1</v>
      </c>
      <c r="Z45" s="20"/>
      <c r="AA45" s="1521"/>
      <c r="AB45" s="1565" t="s">
        <v>141</v>
      </c>
      <c r="AC45" s="1566"/>
      <c r="AD45" s="99"/>
      <c r="AE45" s="100"/>
      <c r="AF45" s="100"/>
      <c r="AG45" s="100"/>
      <c r="AH45" s="100"/>
      <c r="AI45" s="100"/>
      <c r="AJ45" s="100"/>
      <c r="AK45" s="100"/>
      <c r="AL45" s="101"/>
      <c r="AM45" s="1569"/>
      <c r="AN45" s="1570"/>
      <c r="AO45" s="102"/>
      <c r="AP45" s="99"/>
      <c r="AQ45" s="100"/>
      <c r="AR45" s="100"/>
      <c r="AS45" s="101"/>
      <c r="AT45" s="102"/>
      <c r="AU45" s="102"/>
      <c r="AV45" s="102"/>
      <c r="AW45" s="1569"/>
      <c r="AX45" s="1570"/>
      <c r="AY45" s="102"/>
    </row>
    <row r="46" spans="2:79" s="1" customFormat="1" ht="12" customHeight="1">
      <c r="B46" s="1429" t="s">
        <v>329</v>
      </c>
      <c r="C46" s="1430"/>
      <c r="D46" s="1430"/>
      <c r="E46" s="1431"/>
      <c r="F46" s="32"/>
      <c r="G46" s="9"/>
      <c r="H46" s="9"/>
      <c r="I46" s="9"/>
      <c r="J46" s="9"/>
      <c r="K46" s="18"/>
      <c r="L46" s="17"/>
      <c r="M46" s="32">
        <f>'５月'!M47+'６月'!F46</f>
        <v>0</v>
      </c>
      <c r="N46" s="9">
        <f>'５月'!N47+'６月'!G46</f>
        <v>0</v>
      </c>
      <c r="O46" s="9">
        <f>'５月'!O47+'６月'!H46</f>
        <v>0</v>
      </c>
      <c r="P46" s="9">
        <f>'５月'!P47+'６月'!I46</f>
        <v>0</v>
      </c>
      <c r="Q46" s="9">
        <f>'５月'!Q47+'６月'!J46</f>
        <v>0</v>
      </c>
      <c r="R46" s="18">
        <f>'５月'!R47+'６月'!K46</f>
        <v>0</v>
      </c>
      <c r="S46" s="17"/>
      <c r="T46" s="378">
        <f>'５月'!T47+'６月'!F46</f>
        <v>0</v>
      </c>
      <c r="U46" s="9">
        <f>'５月'!U47+'６月'!G46</f>
        <v>0</v>
      </c>
      <c r="V46" s="9">
        <f>'５月'!V47+'６月'!H46</f>
        <v>0</v>
      </c>
      <c r="W46" s="9">
        <f>'５月'!W47+'６月'!I46</f>
        <v>0</v>
      </c>
      <c r="X46" s="9">
        <f>'５月'!X47+'６月'!J46</f>
        <v>0</v>
      </c>
      <c r="Y46" s="18">
        <f>'５月'!Y47+'６月'!K46</f>
        <v>0</v>
      </c>
      <c r="Z46" s="20"/>
      <c r="AA46" s="1522"/>
      <c r="AB46" s="1525" t="s">
        <v>142</v>
      </c>
      <c r="AC46" s="1526"/>
      <c r="AD46" s="103"/>
      <c r="AE46" s="58"/>
      <c r="AF46" s="58"/>
      <c r="AG46" s="58"/>
      <c r="AH46" s="58"/>
      <c r="AI46" s="58"/>
      <c r="AJ46" s="58"/>
      <c r="AK46" s="58"/>
      <c r="AL46" s="104"/>
      <c r="AM46" s="1563"/>
      <c r="AN46" s="1564"/>
      <c r="AO46" s="97"/>
      <c r="AP46" s="103"/>
      <c r="AQ46" s="58"/>
      <c r="AR46" s="58"/>
      <c r="AS46" s="104"/>
      <c r="AT46" s="97"/>
      <c r="AU46" s="97"/>
      <c r="AV46" s="97"/>
      <c r="AW46" s="1563"/>
      <c r="AX46" s="1564"/>
      <c r="AY46" s="97"/>
    </row>
    <row r="47" spans="2:79" ht="12" customHeight="1"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79" ht="12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20">
    <mergeCell ref="AT25:AY25"/>
    <mergeCell ref="AT27:AY27"/>
    <mergeCell ref="AT28:AY28"/>
    <mergeCell ref="AT30:AY30"/>
    <mergeCell ref="AT31:AY31"/>
    <mergeCell ref="AT22:AY22"/>
    <mergeCell ref="AT15:AY15"/>
    <mergeCell ref="AT6:AY6"/>
    <mergeCell ref="AT7:AY7"/>
    <mergeCell ref="AT8:AY8"/>
    <mergeCell ref="AT11:AY11"/>
    <mergeCell ref="AT18:AY18"/>
    <mergeCell ref="AT20:AY20"/>
    <mergeCell ref="AT12:AY12"/>
    <mergeCell ref="AT10:AY10"/>
    <mergeCell ref="AT19:AY19"/>
    <mergeCell ref="AA44:AA46"/>
    <mergeCell ref="AB44:AC44"/>
    <mergeCell ref="AM44:AN44"/>
    <mergeCell ref="AW44:AX44"/>
    <mergeCell ref="AB45:AC45"/>
    <mergeCell ref="AM45:AN45"/>
    <mergeCell ref="AW45:AX45"/>
    <mergeCell ref="AB46:AC46"/>
    <mergeCell ref="AM46:AN46"/>
    <mergeCell ref="AW46:AX46"/>
    <mergeCell ref="AA41:AA43"/>
    <mergeCell ref="AB41:AC41"/>
    <mergeCell ref="AM41:AN41"/>
    <mergeCell ref="AW41:AX41"/>
    <mergeCell ref="AB42:AC42"/>
    <mergeCell ref="AM42:AN42"/>
    <mergeCell ref="AW42:AX42"/>
    <mergeCell ref="AB43:AC43"/>
    <mergeCell ref="AM43:AN43"/>
    <mergeCell ref="AW43:AX43"/>
    <mergeCell ref="AW40:AX40"/>
    <mergeCell ref="AD2:AI2"/>
    <mergeCell ref="AJ2:AO2"/>
    <mergeCell ref="AO36:AO37"/>
    <mergeCell ref="AP36:AS36"/>
    <mergeCell ref="AW38:AX38"/>
    <mergeCell ref="AM39:AN39"/>
    <mergeCell ref="AW39:AX39"/>
    <mergeCell ref="AT13:AY13"/>
    <mergeCell ref="AT9:AY9"/>
    <mergeCell ref="AT16:AY16"/>
    <mergeCell ref="AY36:AY37"/>
    <mergeCell ref="AU36:AU37"/>
    <mergeCell ref="AV36:AV37"/>
    <mergeCell ref="AT36:AT37"/>
    <mergeCell ref="AW36:AX37"/>
    <mergeCell ref="AD36:AL36"/>
    <mergeCell ref="AT14:AY14"/>
    <mergeCell ref="AT34:AY34"/>
    <mergeCell ref="AT32:AY32"/>
    <mergeCell ref="AT33:AY33"/>
    <mergeCell ref="AT2:AY3"/>
    <mergeCell ref="AT4:AY4"/>
    <mergeCell ref="AT5:AY5"/>
    <mergeCell ref="R34:W34"/>
    <mergeCell ref="AA38:AA40"/>
    <mergeCell ref="AB38:AC38"/>
    <mergeCell ref="AM38:AN38"/>
    <mergeCell ref="AM36:AN37"/>
    <mergeCell ref="AB40:AC40"/>
    <mergeCell ref="AM40:AN40"/>
    <mergeCell ref="AB39:AC39"/>
    <mergeCell ref="B1:AY1"/>
    <mergeCell ref="D7:P7"/>
    <mergeCell ref="D8:P8"/>
    <mergeCell ref="B2:B3"/>
    <mergeCell ref="C2:C3"/>
    <mergeCell ref="D4:P4"/>
    <mergeCell ref="D5:P5"/>
    <mergeCell ref="AP2:AS2"/>
    <mergeCell ref="R2:W2"/>
    <mergeCell ref="Q2:Q3"/>
    <mergeCell ref="D6:P6"/>
    <mergeCell ref="D13:P13"/>
    <mergeCell ref="D23:P23"/>
    <mergeCell ref="D24:P24"/>
    <mergeCell ref="D15:P15"/>
    <mergeCell ref="D16:P16"/>
    <mergeCell ref="D17:P17"/>
    <mergeCell ref="D18:P18"/>
    <mergeCell ref="D19:P19"/>
    <mergeCell ref="D20:P20"/>
    <mergeCell ref="B45:E45"/>
    <mergeCell ref="D9:P9"/>
    <mergeCell ref="X2:AC2"/>
    <mergeCell ref="D28:P28"/>
    <mergeCell ref="D14:P14"/>
    <mergeCell ref="D33:P33"/>
    <mergeCell ref="D21:P21"/>
    <mergeCell ref="D22:P22"/>
    <mergeCell ref="D2:P3"/>
    <mergeCell ref="D12:P12"/>
    <mergeCell ref="D29:P29"/>
    <mergeCell ref="D10:P10"/>
    <mergeCell ref="D11:P11"/>
    <mergeCell ref="AA36:AC37"/>
    <mergeCell ref="D32:P32"/>
    <mergeCell ref="D31:P31"/>
    <mergeCell ref="D25:P25"/>
    <mergeCell ref="D26:P26"/>
    <mergeCell ref="D27:P27"/>
    <mergeCell ref="D30:P30"/>
    <mergeCell ref="B46:E46"/>
    <mergeCell ref="B36:E36"/>
    <mergeCell ref="D34:P34"/>
    <mergeCell ref="B37:E37"/>
    <mergeCell ref="B39:E39"/>
    <mergeCell ref="B40:E40"/>
    <mergeCell ref="B41:E41"/>
    <mergeCell ref="B43:E43"/>
    <mergeCell ref="B44:E44"/>
    <mergeCell ref="B34:C34"/>
    <mergeCell ref="B42:E42"/>
    <mergeCell ref="B38:E38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A59"/>
  <sheetViews>
    <sheetView topLeftCell="A19" zoomScale="130" zoomScaleNormal="130" workbookViewId="0">
      <selection activeCell="I45" sqref="I45"/>
    </sheetView>
  </sheetViews>
  <sheetFormatPr defaultRowHeight="13.2"/>
  <cols>
    <col min="1" max="1" width="0.6640625" customWidth="1"/>
    <col min="2" max="51" width="2.6640625" customWidth="1"/>
  </cols>
  <sheetData>
    <row r="1" spans="2:52" ht="20.100000000000001" customHeight="1" thickBot="1">
      <c r="B1" s="1464" t="s">
        <v>810</v>
      </c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4"/>
      <c r="W1" s="1464"/>
      <c r="X1" s="1464"/>
      <c r="Y1" s="1464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5"/>
      <c r="AO1" s="1465"/>
      <c r="AP1" s="1465"/>
      <c r="AQ1" s="1465"/>
      <c r="AR1" s="1465"/>
      <c r="AS1" s="1465"/>
      <c r="AT1" s="1465"/>
      <c r="AU1" s="1465"/>
      <c r="AV1" s="1465"/>
      <c r="AW1" s="1465"/>
      <c r="AX1" s="1465"/>
      <c r="AY1" s="1465"/>
    </row>
    <row r="2" spans="2:52" s="2" customFormat="1" ht="12" customHeight="1">
      <c r="B2" s="1466" t="s">
        <v>1</v>
      </c>
      <c r="C2" s="1508" t="s">
        <v>2</v>
      </c>
      <c r="D2" s="1476" t="s">
        <v>6</v>
      </c>
      <c r="E2" s="1477"/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478"/>
      <c r="Q2" s="1582" t="s">
        <v>276</v>
      </c>
      <c r="R2" s="1476" t="s">
        <v>57</v>
      </c>
      <c r="S2" s="1471"/>
      <c r="T2" s="1471"/>
      <c r="U2" s="1471"/>
      <c r="V2" s="1471"/>
      <c r="W2" s="1472"/>
      <c r="X2" s="1476" t="s">
        <v>211</v>
      </c>
      <c r="Y2" s="1471"/>
      <c r="Z2" s="1471"/>
      <c r="AA2" s="1471"/>
      <c r="AB2" s="1471"/>
      <c r="AC2" s="1611"/>
      <c r="AD2" s="1466" t="s">
        <v>27</v>
      </c>
      <c r="AE2" s="1477"/>
      <c r="AF2" s="1477"/>
      <c r="AG2" s="1477"/>
      <c r="AH2" s="1477"/>
      <c r="AI2" s="1508"/>
      <c r="AJ2" s="1587" t="s">
        <v>139</v>
      </c>
      <c r="AK2" s="1588"/>
      <c r="AL2" s="1588"/>
      <c r="AM2" s="1588"/>
      <c r="AN2" s="1588"/>
      <c r="AO2" s="1589"/>
      <c r="AP2" s="1466" t="s">
        <v>140</v>
      </c>
      <c r="AQ2" s="1477"/>
      <c r="AR2" s="1477"/>
      <c r="AS2" s="1508"/>
      <c r="AT2" s="1599" t="s">
        <v>275</v>
      </c>
      <c r="AU2" s="1599"/>
      <c r="AV2" s="1599"/>
      <c r="AW2" s="1599"/>
      <c r="AX2" s="1599"/>
      <c r="AY2" s="1600"/>
      <c r="AZ2" s="7"/>
    </row>
    <row r="3" spans="2:52" s="2" customFormat="1" ht="12" customHeight="1" thickBot="1">
      <c r="B3" s="1467"/>
      <c r="C3" s="1509"/>
      <c r="D3" s="1467"/>
      <c r="E3" s="1479"/>
      <c r="F3" s="1479"/>
      <c r="G3" s="1479"/>
      <c r="H3" s="1479"/>
      <c r="I3" s="1479"/>
      <c r="J3" s="1479"/>
      <c r="K3" s="1479"/>
      <c r="L3" s="1479"/>
      <c r="M3" s="1479"/>
      <c r="N3" s="1479"/>
      <c r="O3" s="1479"/>
      <c r="P3" s="1480"/>
      <c r="Q3" s="1583"/>
      <c r="R3" s="402" t="s">
        <v>28</v>
      </c>
      <c r="S3" s="403" t="s">
        <v>29</v>
      </c>
      <c r="T3" s="403" t="s">
        <v>30</v>
      </c>
      <c r="U3" s="403" t="s">
        <v>31</v>
      </c>
      <c r="V3" s="403" t="s">
        <v>32</v>
      </c>
      <c r="W3" s="404" t="s">
        <v>33</v>
      </c>
      <c r="X3" s="402" t="s">
        <v>8</v>
      </c>
      <c r="Y3" s="403" t="s">
        <v>9</v>
      </c>
      <c r="Z3" s="403" t="s">
        <v>10</v>
      </c>
      <c r="AA3" s="403" t="s">
        <v>11</v>
      </c>
      <c r="AB3" s="403" t="s">
        <v>12</v>
      </c>
      <c r="AC3" s="410" t="s">
        <v>13</v>
      </c>
      <c r="AD3" s="402" t="s">
        <v>8</v>
      </c>
      <c r="AE3" s="403" t="s">
        <v>9</v>
      </c>
      <c r="AF3" s="403" t="s">
        <v>10</v>
      </c>
      <c r="AG3" s="403" t="s">
        <v>11</v>
      </c>
      <c r="AH3" s="403" t="s">
        <v>12</v>
      </c>
      <c r="AI3" s="404" t="s">
        <v>13</v>
      </c>
      <c r="AJ3" s="402" t="s">
        <v>8</v>
      </c>
      <c r="AK3" s="403" t="s">
        <v>9</v>
      </c>
      <c r="AL3" s="403" t="s">
        <v>10</v>
      </c>
      <c r="AM3" s="403" t="s">
        <v>11</v>
      </c>
      <c r="AN3" s="403" t="s">
        <v>12</v>
      </c>
      <c r="AO3" s="404" t="s">
        <v>13</v>
      </c>
      <c r="AP3" s="402"/>
      <c r="AQ3" s="403" t="s">
        <v>11</v>
      </c>
      <c r="AR3" s="403" t="s">
        <v>12</v>
      </c>
      <c r="AS3" s="404" t="s">
        <v>13</v>
      </c>
      <c r="AT3" s="1601"/>
      <c r="AU3" s="1601"/>
      <c r="AV3" s="1601"/>
      <c r="AW3" s="1601"/>
      <c r="AX3" s="1601"/>
      <c r="AY3" s="1602"/>
      <c r="AZ3" s="7"/>
    </row>
    <row r="4" spans="2:52" ht="12" customHeight="1">
      <c r="B4" s="510">
        <f>スクールカレンダー!J13</f>
        <v>1</v>
      </c>
      <c r="C4" s="525" t="str">
        <f>スクールカレンダー!K13</f>
        <v>水</v>
      </c>
      <c r="D4" s="1500" t="str">
        <f>IF(スクールカレンダー!L13="","",スクールカレンダー!L13)</f>
        <v xml:space="preserve">朝会　チャレンジ
安全点検日   </v>
      </c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2"/>
      <c r="Q4" s="526" t="s">
        <v>23</v>
      </c>
      <c r="R4" s="510" t="s">
        <v>62</v>
      </c>
      <c r="S4" s="527" t="s">
        <v>62</v>
      </c>
      <c r="T4" s="527" t="s">
        <v>62</v>
      </c>
      <c r="U4" s="527" t="s">
        <v>62</v>
      </c>
      <c r="V4" s="115" t="s">
        <v>62</v>
      </c>
      <c r="W4" s="932"/>
      <c r="X4" s="510">
        <v>5</v>
      </c>
      <c r="Y4" s="527">
        <v>5</v>
      </c>
      <c r="Z4" s="527">
        <v>5</v>
      </c>
      <c r="AA4" s="527">
        <v>5</v>
      </c>
      <c r="AB4" s="527">
        <v>5</v>
      </c>
      <c r="AC4" s="527">
        <v>6</v>
      </c>
      <c r="AD4" s="510"/>
      <c r="AE4" s="527"/>
      <c r="AF4" s="527"/>
      <c r="AG4" s="527"/>
      <c r="AH4" s="527"/>
      <c r="AI4" s="525"/>
      <c r="AJ4" s="510"/>
      <c r="AK4" s="527"/>
      <c r="AL4" s="527"/>
      <c r="AM4" s="527"/>
      <c r="AN4" s="527"/>
      <c r="AO4" s="525"/>
      <c r="AP4" s="510"/>
      <c r="AQ4" s="527"/>
      <c r="AR4" s="527"/>
      <c r="AS4" s="525"/>
      <c r="AT4" s="1590"/>
      <c r="AU4" s="1591"/>
      <c r="AV4" s="1591"/>
      <c r="AW4" s="1591"/>
      <c r="AX4" s="1591"/>
      <c r="AY4" s="1592"/>
      <c r="AZ4" s="114"/>
    </row>
    <row r="5" spans="2:52" ht="12" customHeight="1">
      <c r="B5" s="510">
        <f>スクールカレンダー!J14</f>
        <v>2</v>
      </c>
      <c r="C5" s="525" t="str">
        <f>スクールカレンダー!K14</f>
        <v>木</v>
      </c>
      <c r="D5" s="1500" t="str">
        <f>IF(スクールカレンダー!L14="","",スクールカレンダー!L14)</f>
        <v>合同宿泊学習（5年）
遠足(1～4年)</v>
      </c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  <c r="P5" s="1502"/>
      <c r="Q5" s="740"/>
      <c r="R5" s="397" t="s">
        <v>563</v>
      </c>
      <c r="S5" s="925" t="s">
        <v>563</v>
      </c>
      <c r="T5" s="925" t="s">
        <v>563</v>
      </c>
      <c r="U5" s="925" t="s">
        <v>563</v>
      </c>
      <c r="V5" s="925" t="s">
        <v>563</v>
      </c>
      <c r="W5" s="399" t="s">
        <v>625</v>
      </c>
      <c r="X5" s="510">
        <v>0</v>
      </c>
      <c r="Y5" s="527">
        <v>0</v>
      </c>
      <c r="Z5" s="527">
        <v>0</v>
      </c>
      <c r="AA5" s="527">
        <v>0</v>
      </c>
      <c r="AB5" s="527">
        <v>0</v>
      </c>
      <c r="AC5" s="511">
        <v>6</v>
      </c>
      <c r="AD5" s="510">
        <v>5</v>
      </c>
      <c r="AE5" s="527">
        <v>5</v>
      </c>
      <c r="AF5" s="527">
        <v>5</v>
      </c>
      <c r="AG5" s="527">
        <v>5</v>
      </c>
      <c r="AH5" s="527">
        <v>6</v>
      </c>
      <c r="AI5" s="525"/>
      <c r="AJ5" s="510"/>
      <c r="AK5" s="527"/>
      <c r="AL5" s="527"/>
      <c r="AM5" s="527"/>
      <c r="AN5" s="527"/>
      <c r="AO5" s="525"/>
      <c r="AP5" s="510"/>
      <c r="AQ5" s="527"/>
      <c r="AR5" s="527"/>
      <c r="AS5" s="525"/>
      <c r="AT5" s="1590" t="s">
        <v>435</v>
      </c>
      <c r="AU5" s="1591"/>
      <c r="AV5" s="1591"/>
      <c r="AW5" s="1591"/>
      <c r="AX5" s="1591"/>
      <c r="AY5" s="1592"/>
      <c r="AZ5" s="114"/>
    </row>
    <row r="6" spans="2:52" ht="12" customHeight="1">
      <c r="B6" s="510">
        <f>スクールカレンダー!J15</f>
        <v>3</v>
      </c>
      <c r="C6" s="525" t="str">
        <f>スクールカレンダー!K15</f>
        <v>金</v>
      </c>
      <c r="D6" s="1500" t="str">
        <f>IF(スクールカレンダー!L15="","",スクールカレンダー!L15)</f>
        <v>合同宿泊学習（5年）
遠足予備日</v>
      </c>
      <c r="E6" s="1501"/>
      <c r="F6" s="1501"/>
      <c r="G6" s="1501"/>
      <c r="H6" s="1501"/>
      <c r="I6" s="1501"/>
      <c r="J6" s="1501"/>
      <c r="K6" s="1501"/>
      <c r="L6" s="1501"/>
      <c r="M6" s="1501"/>
      <c r="N6" s="1501"/>
      <c r="O6" s="1501"/>
      <c r="P6" s="1502"/>
      <c r="Q6" s="887"/>
      <c r="R6" s="397" t="s">
        <v>62</v>
      </c>
      <c r="S6" s="925" t="s">
        <v>421</v>
      </c>
      <c r="T6" s="925" t="s">
        <v>421</v>
      </c>
      <c r="U6" s="925" t="s">
        <v>421</v>
      </c>
      <c r="V6" s="925" t="s">
        <v>421</v>
      </c>
      <c r="W6" s="399" t="s">
        <v>62</v>
      </c>
      <c r="X6" s="397">
        <v>5</v>
      </c>
      <c r="Y6" s="115">
        <v>5</v>
      </c>
      <c r="Z6" s="115">
        <v>6</v>
      </c>
      <c r="AA6" s="115">
        <v>6</v>
      </c>
      <c r="AB6" s="115">
        <v>0</v>
      </c>
      <c r="AC6" s="669">
        <v>4</v>
      </c>
      <c r="AD6" s="397"/>
      <c r="AE6" s="115"/>
      <c r="AF6" s="115"/>
      <c r="AG6" s="115"/>
      <c r="AH6" s="115">
        <v>6</v>
      </c>
      <c r="AI6" s="399">
        <v>2</v>
      </c>
      <c r="AJ6" s="510"/>
      <c r="AK6" s="527"/>
      <c r="AL6" s="527"/>
      <c r="AM6" s="527"/>
      <c r="AN6" s="527"/>
      <c r="AO6" s="525"/>
      <c r="AP6" s="510"/>
      <c r="AQ6" s="527"/>
      <c r="AR6" s="527"/>
      <c r="AS6" s="525"/>
      <c r="AT6" s="1615" t="s">
        <v>436</v>
      </c>
      <c r="AU6" s="1616"/>
      <c r="AV6" s="1616"/>
      <c r="AW6" s="1616"/>
      <c r="AX6" s="1616"/>
      <c r="AY6" s="1617"/>
      <c r="AZ6" s="114"/>
    </row>
    <row r="7" spans="2:52" ht="12" customHeight="1">
      <c r="B7" s="866">
        <f>スクールカレンダー!J16</f>
        <v>4</v>
      </c>
      <c r="C7" s="867" t="str">
        <f>スクールカレンダー!K16</f>
        <v>土</v>
      </c>
      <c r="D7" s="1505" t="str">
        <f>IF(スクールカレンダー!L16="","",スクールカレンダー!L16)</f>
        <v>プールオープン予定</v>
      </c>
      <c r="E7" s="1506"/>
      <c r="F7" s="1506"/>
      <c r="G7" s="1506"/>
      <c r="H7" s="1506"/>
      <c r="I7" s="1506"/>
      <c r="J7" s="1506"/>
      <c r="K7" s="1506"/>
      <c r="L7" s="1506"/>
      <c r="M7" s="1506"/>
      <c r="N7" s="1506"/>
      <c r="O7" s="1506"/>
      <c r="P7" s="1507"/>
      <c r="Q7" s="881"/>
      <c r="R7" s="866"/>
      <c r="S7" s="868"/>
      <c r="T7" s="868"/>
      <c r="U7" s="868"/>
      <c r="V7" s="868"/>
      <c r="W7" s="867"/>
      <c r="X7" s="866"/>
      <c r="Y7" s="868"/>
      <c r="Z7" s="868"/>
      <c r="AA7" s="868"/>
      <c r="AB7" s="868"/>
      <c r="AC7" s="888"/>
      <c r="AD7" s="866"/>
      <c r="AE7" s="868"/>
      <c r="AF7" s="868"/>
      <c r="AG7" s="868"/>
      <c r="AH7" s="868"/>
      <c r="AI7" s="867"/>
      <c r="AJ7" s="866"/>
      <c r="AK7" s="868"/>
      <c r="AL7" s="868"/>
      <c r="AM7" s="868"/>
      <c r="AN7" s="868"/>
      <c r="AO7" s="867"/>
      <c r="AP7" s="866"/>
      <c r="AQ7" s="868"/>
      <c r="AR7" s="868"/>
      <c r="AS7" s="867"/>
      <c r="AT7" s="1596"/>
      <c r="AU7" s="1575"/>
      <c r="AV7" s="1575"/>
      <c r="AW7" s="1575"/>
      <c r="AX7" s="1575"/>
      <c r="AY7" s="1576"/>
      <c r="AZ7" s="114"/>
    </row>
    <row r="8" spans="2:52" ht="12" customHeight="1">
      <c r="B8" s="866">
        <f>スクールカレンダー!J17</f>
        <v>5</v>
      </c>
      <c r="C8" s="867" t="str">
        <f>スクールカレンダー!K17</f>
        <v>日</v>
      </c>
      <c r="D8" s="1505" t="str">
        <f>IF(スクールカレンダー!L17="","",スクールカレンダー!L17)</f>
        <v/>
      </c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7"/>
      <c r="Q8" s="881"/>
      <c r="R8" s="866"/>
      <c r="S8" s="868"/>
      <c r="T8" s="868"/>
      <c r="U8" s="868"/>
      <c r="V8" s="868"/>
      <c r="W8" s="867"/>
      <c r="X8" s="866"/>
      <c r="Y8" s="868"/>
      <c r="Z8" s="868"/>
      <c r="AA8" s="868"/>
      <c r="AB8" s="868"/>
      <c r="AC8" s="888"/>
      <c r="AD8" s="866"/>
      <c r="AE8" s="868"/>
      <c r="AF8" s="868"/>
      <c r="AG8" s="868"/>
      <c r="AH8" s="868"/>
      <c r="AI8" s="867"/>
      <c r="AJ8" s="866"/>
      <c r="AK8" s="868"/>
      <c r="AL8" s="868"/>
      <c r="AM8" s="868"/>
      <c r="AN8" s="868"/>
      <c r="AO8" s="867"/>
      <c r="AP8" s="866"/>
      <c r="AQ8" s="868"/>
      <c r="AR8" s="868"/>
      <c r="AS8" s="867"/>
      <c r="AT8" s="874"/>
      <c r="AU8" s="874"/>
      <c r="AV8" s="874"/>
      <c r="AW8" s="874"/>
      <c r="AX8" s="874"/>
      <c r="AY8" s="875"/>
      <c r="AZ8" s="114"/>
    </row>
    <row r="9" spans="2:52" ht="12" customHeight="1">
      <c r="B9" s="397">
        <f>スクールカレンダー!J18</f>
        <v>6</v>
      </c>
      <c r="C9" s="399" t="str">
        <f>スクールカレンダー!K18</f>
        <v>月</v>
      </c>
      <c r="D9" s="1510" t="str">
        <f>IF(スクールカレンダー!L18="","",スクールカレンダー!L18)</f>
        <v>委員会前⑤
カヌー6年
マラソンデー</v>
      </c>
      <c r="E9" s="1511"/>
      <c r="F9" s="1511"/>
      <c r="G9" s="1511"/>
      <c r="H9" s="1511"/>
      <c r="I9" s="1511"/>
      <c r="J9" s="1511"/>
      <c r="K9" s="1511"/>
      <c r="L9" s="1511"/>
      <c r="M9" s="1511"/>
      <c r="N9" s="1511"/>
      <c r="O9" s="1511"/>
      <c r="P9" s="1512"/>
      <c r="Q9" s="396" t="s">
        <v>419</v>
      </c>
      <c r="R9" s="397" t="s">
        <v>422</v>
      </c>
      <c r="S9" s="925" t="s">
        <v>422</v>
      </c>
      <c r="T9" s="925" t="s">
        <v>422</v>
      </c>
      <c r="U9" s="925" t="s">
        <v>422</v>
      </c>
      <c r="V9" s="925" t="s">
        <v>422</v>
      </c>
      <c r="W9" s="925" t="s">
        <v>413</v>
      </c>
      <c r="X9" s="510">
        <v>5</v>
      </c>
      <c r="Y9" s="527">
        <v>5</v>
      </c>
      <c r="Z9" s="527">
        <v>5</v>
      </c>
      <c r="AA9" s="527">
        <v>5</v>
      </c>
      <c r="AB9" s="527">
        <v>5</v>
      </c>
      <c r="AC9" s="511">
        <v>5</v>
      </c>
      <c r="AD9" s="397"/>
      <c r="AE9" s="831"/>
      <c r="AF9" s="831"/>
      <c r="AG9" s="831"/>
      <c r="AH9" s="831"/>
      <c r="AI9" s="399"/>
      <c r="AJ9" s="397"/>
      <c r="AK9" s="831"/>
      <c r="AL9" s="831"/>
      <c r="AM9" s="831">
        <v>1</v>
      </c>
      <c r="AN9" s="831">
        <v>1</v>
      </c>
      <c r="AO9" s="399">
        <v>1</v>
      </c>
      <c r="AP9" s="397"/>
      <c r="AQ9" s="831"/>
      <c r="AR9" s="831"/>
      <c r="AS9" s="399"/>
      <c r="AT9" s="1593"/>
      <c r="AU9" s="1594"/>
      <c r="AV9" s="1594"/>
      <c r="AW9" s="1594"/>
      <c r="AX9" s="1594"/>
      <c r="AY9" s="1595"/>
      <c r="AZ9" s="114"/>
    </row>
    <row r="10" spans="2:52" ht="12" customHeight="1">
      <c r="B10" s="510">
        <f>スクールカレンダー!J19</f>
        <v>7</v>
      </c>
      <c r="C10" s="525" t="str">
        <f>スクールカレンダー!K19</f>
        <v>火</v>
      </c>
      <c r="D10" s="1500" t="str">
        <f>IF(スクールカレンダー!L19="","",スクールカレンダー!L19)</f>
        <v>ALT　クラブ活動②
カヌー5年</v>
      </c>
      <c r="E10" s="1501"/>
      <c r="F10" s="1501"/>
      <c r="G10" s="1501"/>
      <c r="H10" s="1501"/>
      <c r="I10" s="1501"/>
      <c r="J10" s="1501"/>
      <c r="K10" s="1501"/>
      <c r="L10" s="1501"/>
      <c r="M10" s="1501"/>
      <c r="N10" s="1501"/>
      <c r="O10" s="1501"/>
      <c r="P10" s="1502"/>
      <c r="Q10" s="526" t="s">
        <v>23</v>
      </c>
      <c r="R10" s="510" t="s">
        <v>62</v>
      </c>
      <c r="S10" s="527" t="s">
        <v>62</v>
      </c>
      <c r="T10" s="527" t="s">
        <v>62</v>
      </c>
      <c r="U10" s="527" t="s">
        <v>62</v>
      </c>
      <c r="V10" s="527" t="s">
        <v>62</v>
      </c>
      <c r="W10" s="525" t="s">
        <v>204</v>
      </c>
      <c r="X10" s="510">
        <v>5</v>
      </c>
      <c r="Y10" s="527">
        <v>5</v>
      </c>
      <c r="Z10" s="527">
        <v>5</v>
      </c>
      <c r="AA10" s="527">
        <v>5</v>
      </c>
      <c r="AB10" s="527">
        <v>5</v>
      </c>
      <c r="AC10" s="527">
        <v>5</v>
      </c>
      <c r="AD10" s="510"/>
      <c r="AE10" s="527"/>
      <c r="AF10" s="527"/>
      <c r="AG10" s="527"/>
      <c r="AH10" s="527"/>
      <c r="AI10" s="525"/>
      <c r="AJ10" s="510"/>
      <c r="AK10" s="527"/>
      <c r="AL10" s="527"/>
      <c r="AM10" s="527"/>
      <c r="AN10" s="527"/>
      <c r="AO10" s="525"/>
      <c r="AP10" s="510"/>
      <c r="AQ10" s="527">
        <v>1</v>
      </c>
      <c r="AR10" s="527">
        <v>1</v>
      </c>
      <c r="AS10" s="525">
        <v>1</v>
      </c>
      <c r="AT10" s="679"/>
      <c r="AU10" s="679"/>
      <c r="AV10" s="679"/>
      <c r="AW10" s="679"/>
      <c r="AX10" s="679"/>
      <c r="AY10" s="680"/>
      <c r="AZ10" s="114"/>
    </row>
    <row r="11" spans="2:52" ht="12" customHeight="1">
      <c r="B11" s="510">
        <f>スクールカレンダー!J20</f>
        <v>8</v>
      </c>
      <c r="C11" s="525" t="str">
        <f>スクールカレンダー!K20</f>
        <v>水</v>
      </c>
      <c r="D11" s="1500" t="str">
        <f>IF(スクールカレンダー!L20="","",スクールカレンダー!L20)</f>
        <v>研修⑤　　チャレンジ</v>
      </c>
      <c r="E11" s="1501"/>
      <c r="F11" s="1501"/>
      <c r="G11" s="1501"/>
      <c r="H11" s="1501"/>
      <c r="I11" s="1501"/>
      <c r="J11" s="1501"/>
      <c r="K11" s="1501"/>
      <c r="L11" s="1501"/>
      <c r="M11" s="1501"/>
      <c r="N11" s="1501"/>
      <c r="O11" s="1501"/>
      <c r="P11" s="1502"/>
      <c r="Q11" s="526" t="s">
        <v>23</v>
      </c>
      <c r="R11" s="510" t="s">
        <v>62</v>
      </c>
      <c r="S11" s="527" t="s">
        <v>62</v>
      </c>
      <c r="T11" s="527" t="s">
        <v>62</v>
      </c>
      <c r="U11" s="527" t="s">
        <v>62</v>
      </c>
      <c r="V11" s="527" t="s">
        <v>62</v>
      </c>
      <c r="W11" s="934"/>
      <c r="X11" s="510">
        <v>5</v>
      </c>
      <c r="Y11" s="527">
        <v>5</v>
      </c>
      <c r="Z11" s="527">
        <v>5</v>
      </c>
      <c r="AA11" s="527">
        <v>5</v>
      </c>
      <c r="AB11" s="527">
        <v>5</v>
      </c>
      <c r="AC11" s="511">
        <v>5</v>
      </c>
      <c r="AD11" s="510"/>
      <c r="AE11" s="527"/>
      <c r="AF11" s="527"/>
      <c r="AG11" s="527"/>
      <c r="AH11" s="527"/>
      <c r="AI11" s="525"/>
      <c r="AJ11" s="510"/>
      <c r="AK11" s="527"/>
      <c r="AL11" s="527"/>
      <c r="AM11" s="527"/>
      <c r="AN11" s="527"/>
      <c r="AO11" s="525"/>
      <c r="AP11" s="510"/>
      <c r="AQ11" s="527"/>
      <c r="AR11" s="527"/>
      <c r="AS11" s="525"/>
      <c r="AT11" s="679"/>
      <c r="AU11" s="679"/>
      <c r="AV11" s="679"/>
      <c r="AW11" s="679"/>
      <c r="AX11" s="679"/>
      <c r="AY11" s="680"/>
      <c r="AZ11" s="114"/>
    </row>
    <row r="12" spans="2:52" ht="12" customHeight="1">
      <c r="B12" s="510">
        <f>スクールカレンダー!J21</f>
        <v>9</v>
      </c>
      <c r="C12" s="525" t="str">
        <f>スクールカレンダー!K21</f>
        <v>木</v>
      </c>
      <c r="D12" s="1500" t="str">
        <f>IF(スクールカレンダー!L21="","",スクールカレンダー!L21)</f>
        <v>参観日</v>
      </c>
      <c r="E12" s="1501"/>
      <c r="F12" s="1501"/>
      <c r="G12" s="1501"/>
      <c r="H12" s="1501"/>
      <c r="I12" s="1501"/>
      <c r="J12" s="1501"/>
      <c r="K12" s="1501"/>
      <c r="L12" s="1501"/>
      <c r="M12" s="1501"/>
      <c r="N12" s="1501"/>
      <c r="O12" s="1501"/>
      <c r="P12" s="1502"/>
      <c r="Q12" s="526" t="s">
        <v>23</v>
      </c>
      <c r="R12" s="510" t="s">
        <v>62</v>
      </c>
      <c r="S12" s="527" t="s">
        <v>62</v>
      </c>
      <c r="T12" s="527" t="s">
        <v>62</v>
      </c>
      <c r="U12" s="527" t="s">
        <v>62</v>
      </c>
      <c r="V12" s="527" t="s">
        <v>203</v>
      </c>
      <c r="W12" s="528"/>
      <c r="X12" s="510">
        <v>5</v>
      </c>
      <c r="Y12" s="527">
        <v>5</v>
      </c>
      <c r="Z12" s="527">
        <v>5</v>
      </c>
      <c r="AA12" s="527">
        <v>5</v>
      </c>
      <c r="AB12" s="527">
        <v>5</v>
      </c>
      <c r="AC12" s="511">
        <v>5</v>
      </c>
      <c r="AD12" s="510"/>
      <c r="AE12" s="527"/>
      <c r="AF12" s="527"/>
      <c r="AG12" s="527"/>
      <c r="AH12" s="527"/>
      <c r="AI12" s="525"/>
      <c r="AJ12" s="510"/>
      <c r="AK12" s="527"/>
      <c r="AL12" s="527"/>
      <c r="AM12" s="527"/>
      <c r="AN12" s="527"/>
      <c r="AO12" s="525"/>
      <c r="AP12" s="510"/>
      <c r="AQ12" s="527"/>
      <c r="AR12" s="527"/>
      <c r="AS12" s="525"/>
      <c r="AT12" s="679"/>
      <c r="AU12" s="679"/>
      <c r="AV12" s="679"/>
      <c r="AW12" s="679"/>
      <c r="AX12" s="679"/>
      <c r="AY12" s="680"/>
      <c r="AZ12" s="114"/>
    </row>
    <row r="13" spans="2:52" ht="12" customHeight="1">
      <c r="B13" s="510">
        <f>スクールカレンダー!J22</f>
        <v>10</v>
      </c>
      <c r="C13" s="525" t="str">
        <f>スクールカレンダー!K22</f>
        <v>金</v>
      </c>
      <c r="D13" s="1500" t="str">
        <f>IF(スクールカレンダー!L22="","",スクールカレンダー!L22)</f>
        <v>ALT</v>
      </c>
      <c r="E13" s="1501"/>
      <c r="F13" s="1501"/>
      <c r="G13" s="1501"/>
      <c r="H13" s="1501"/>
      <c r="I13" s="1501"/>
      <c r="J13" s="1501"/>
      <c r="K13" s="1501"/>
      <c r="L13" s="1501"/>
      <c r="M13" s="1501"/>
      <c r="N13" s="1501"/>
      <c r="O13" s="1501"/>
      <c r="P13" s="1502"/>
      <c r="Q13" s="526" t="s">
        <v>23</v>
      </c>
      <c r="R13" s="510" t="s">
        <v>62</v>
      </c>
      <c r="S13" s="527" t="s">
        <v>62</v>
      </c>
      <c r="T13" s="527" t="s">
        <v>62</v>
      </c>
      <c r="U13" s="527" t="s">
        <v>62</v>
      </c>
      <c r="V13" s="527" t="s">
        <v>62</v>
      </c>
      <c r="W13" s="527" t="s">
        <v>359</v>
      </c>
      <c r="X13" s="933">
        <v>5</v>
      </c>
      <c r="Y13" s="527">
        <v>5</v>
      </c>
      <c r="Z13" s="527">
        <v>6</v>
      </c>
      <c r="AA13" s="527">
        <v>6</v>
      </c>
      <c r="AB13" s="527">
        <v>6</v>
      </c>
      <c r="AC13" s="511">
        <v>6</v>
      </c>
      <c r="AD13" s="510"/>
      <c r="AE13" s="527"/>
      <c r="AF13" s="527"/>
      <c r="AG13" s="527"/>
      <c r="AH13" s="527"/>
      <c r="AI13" s="525"/>
      <c r="AJ13" s="510"/>
      <c r="AK13" s="527"/>
      <c r="AL13" s="527"/>
      <c r="AM13" s="527"/>
      <c r="AN13" s="527"/>
      <c r="AO13" s="525"/>
      <c r="AP13" s="510"/>
      <c r="AQ13" s="527"/>
      <c r="AR13" s="527"/>
      <c r="AS13" s="525"/>
      <c r="AT13" s="679"/>
      <c r="AU13" s="679"/>
      <c r="AV13" s="679"/>
      <c r="AW13" s="679"/>
      <c r="AX13" s="679"/>
      <c r="AY13" s="680"/>
      <c r="AZ13" s="114"/>
    </row>
    <row r="14" spans="2:52" ht="12" customHeight="1">
      <c r="B14" s="866">
        <f>スクールカレンダー!J23</f>
        <v>11</v>
      </c>
      <c r="C14" s="867" t="str">
        <f>スクールカレンダー!K23</f>
        <v>土</v>
      </c>
      <c r="D14" s="1505" t="str">
        <f>IF(スクールカレンダー!L23="","",スクールカレンダー!L23)</f>
        <v>町民登山</v>
      </c>
      <c r="E14" s="1506"/>
      <c r="F14" s="1506"/>
      <c r="G14" s="1506"/>
      <c r="H14" s="1506"/>
      <c r="I14" s="1506"/>
      <c r="J14" s="1506"/>
      <c r="K14" s="1506"/>
      <c r="L14" s="1506"/>
      <c r="M14" s="1506"/>
      <c r="N14" s="1506"/>
      <c r="O14" s="1506"/>
      <c r="P14" s="1507"/>
      <c r="Q14" s="881"/>
      <c r="R14" s="866"/>
      <c r="S14" s="868"/>
      <c r="T14" s="868"/>
      <c r="U14" s="868"/>
      <c r="V14" s="868"/>
      <c r="W14" s="867"/>
      <c r="X14" s="866"/>
      <c r="Y14" s="868"/>
      <c r="Z14" s="868"/>
      <c r="AA14" s="868"/>
      <c r="AB14" s="868"/>
      <c r="AC14" s="868"/>
      <c r="AD14" s="866"/>
      <c r="AE14" s="868"/>
      <c r="AF14" s="868"/>
      <c r="AG14" s="868"/>
      <c r="AH14" s="868"/>
      <c r="AI14" s="867"/>
      <c r="AJ14" s="866"/>
      <c r="AK14" s="868"/>
      <c r="AL14" s="868"/>
      <c r="AM14" s="868"/>
      <c r="AN14" s="868"/>
      <c r="AO14" s="867"/>
      <c r="AP14" s="866"/>
      <c r="AQ14" s="868"/>
      <c r="AR14" s="868"/>
      <c r="AS14" s="867"/>
      <c r="AT14" s="1596" t="s">
        <v>357</v>
      </c>
      <c r="AU14" s="1575"/>
      <c r="AV14" s="1575"/>
      <c r="AW14" s="1575"/>
      <c r="AX14" s="1575"/>
      <c r="AY14" s="1576"/>
      <c r="AZ14" s="114"/>
    </row>
    <row r="15" spans="2:52" ht="12" customHeight="1">
      <c r="B15" s="866">
        <f>スクールカレンダー!J24</f>
        <v>12</v>
      </c>
      <c r="C15" s="867" t="str">
        <f>スクールカレンダー!K24</f>
        <v>日</v>
      </c>
      <c r="D15" s="1505" t="str">
        <f>IF(スクールカレンダー!L24="","",スクールカレンダー!L24)</f>
        <v/>
      </c>
      <c r="E15" s="1506"/>
      <c r="F15" s="1506"/>
      <c r="G15" s="1506"/>
      <c r="H15" s="1506"/>
      <c r="I15" s="1506"/>
      <c r="J15" s="1506"/>
      <c r="K15" s="1506"/>
      <c r="L15" s="1506"/>
      <c r="M15" s="1506"/>
      <c r="N15" s="1506"/>
      <c r="O15" s="1506"/>
      <c r="P15" s="1507"/>
      <c r="Q15" s="881"/>
      <c r="R15" s="866"/>
      <c r="S15" s="868"/>
      <c r="T15" s="868"/>
      <c r="U15" s="868"/>
      <c r="V15" s="868"/>
      <c r="W15" s="867"/>
      <c r="X15" s="866"/>
      <c r="Y15" s="868"/>
      <c r="Z15" s="868"/>
      <c r="AA15" s="868"/>
      <c r="AB15" s="868"/>
      <c r="AC15" s="888"/>
      <c r="AD15" s="866"/>
      <c r="AE15" s="868"/>
      <c r="AF15" s="868"/>
      <c r="AG15" s="868"/>
      <c r="AH15" s="868"/>
      <c r="AI15" s="867"/>
      <c r="AJ15" s="866"/>
      <c r="AK15" s="868"/>
      <c r="AL15" s="868"/>
      <c r="AM15" s="868"/>
      <c r="AN15" s="868"/>
      <c r="AO15" s="867"/>
      <c r="AP15" s="866"/>
      <c r="AQ15" s="868"/>
      <c r="AR15" s="868"/>
      <c r="AS15" s="867"/>
      <c r="AT15" s="874"/>
      <c r="AU15" s="874"/>
      <c r="AV15" s="874"/>
      <c r="AW15" s="874"/>
      <c r="AX15" s="874"/>
      <c r="AY15" s="875"/>
      <c r="AZ15" s="114"/>
    </row>
    <row r="16" spans="2:52" ht="12" customHeight="1">
      <c r="B16" s="397">
        <f>スクールカレンダー!J25</f>
        <v>13</v>
      </c>
      <c r="C16" s="399" t="str">
        <f>スクールカレンダー!K25</f>
        <v>月</v>
      </c>
      <c r="D16" s="1510" t="str">
        <f>IF(スクールカレンダー!L25="","",スクールカレンダー!L25)</f>
        <v>通知表所見下書き提出
カヌー6年予備日</v>
      </c>
      <c r="E16" s="1511"/>
      <c r="F16" s="1511"/>
      <c r="G16" s="1511"/>
      <c r="H16" s="1511"/>
      <c r="I16" s="1511"/>
      <c r="J16" s="1511"/>
      <c r="K16" s="1511"/>
      <c r="L16" s="1511"/>
      <c r="M16" s="1511"/>
      <c r="N16" s="1511"/>
      <c r="O16" s="1511"/>
      <c r="P16" s="1512"/>
      <c r="Q16" s="396" t="s">
        <v>419</v>
      </c>
      <c r="R16" s="397" t="s">
        <v>420</v>
      </c>
      <c r="S16" s="925" t="s">
        <v>422</v>
      </c>
      <c r="T16" s="925" t="s">
        <v>422</v>
      </c>
      <c r="U16" s="925" t="s">
        <v>422</v>
      </c>
      <c r="V16" s="925" t="s">
        <v>422</v>
      </c>
      <c r="W16" s="925" t="s">
        <v>422</v>
      </c>
      <c r="X16" s="397">
        <v>5</v>
      </c>
      <c r="Y16" s="925">
        <v>5</v>
      </c>
      <c r="Z16" s="925">
        <v>6</v>
      </c>
      <c r="AA16" s="925">
        <v>6</v>
      </c>
      <c r="AB16" s="925">
        <v>6</v>
      </c>
      <c r="AC16" s="669">
        <v>6</v>
      </c>
      <c r="AD16" s="397"/>
      <c r="AE16" s="831"/>
      <c r="AF16" s="831"/>
      <c r="AG16" s="831"/>
      <c r="AH16" s="831"/>
      <c r="AI16" s="399"/>
      <c r="AJ16" s="397"/>
      <c r="AK16" s="831"/>
      <c r="AL16" s="831"/>
      <c r="AM16" s="831"/>
      <c r="AN16" s="831"/>
      <c r="AO16" s="399"/>
      <c r="AP16" s="397"/>
      <c r="AQ16" s="831"/>
      <c r="AR16" s="831"/>
      <c r="AS16" s="399"/>
      <c r="AT16" s="834"/>
      <c r="AU16" s="834"/>
      <c r="AV16" s="834"/>
      <c r="AW16" s="834"/>
      <c r="AX16" s="834"/>
      <c r="AY16" s="835"/>
      <c r="AZ16" s="114"/>
    </row>
    <row r="17" spans="2:52" ht="12" customHeight="1">
      <c r="B17" s="397">
        <f>スクールカレンダー!J26</f>
        <v>14</v>
      </c>
      <c r="C17" s="525" t="str">
        <f>スクールカレンダー!K26</f>
        <v>火</v>
      </c>
      <c r="D17" s="1500" t="str">
        <f>IF(スクールカレンダー!L26="","",スクールカレンダー!L26)</f>
        <v>ALT　クラブ活動③
カヌー5年予備日</v>
      </c>
      <c r="E17" s="1501"/>
      <c r="F17" s="1501"/>
      <c r="G17" s="1501"/>
      <c r="H17" s="1501"/>
      <c r="I17" s="1501"/>
      <c r="J17" s="1501"/>
      <c r="K17" s="1501"/>
      <c r="L17" s="1501"/>
      <c r="M17" s="1501"/>
      <c r="N17" s="1501"/>
      <c r="O17" s="1501"/>
      <c r="P17" s="1502"/>
      <c r="Q17" s="396" t="s">
        <v>23</v>
      </c>
      <c r="R17" s="397" t="s">
        <v>62</v>
      </c>
      <c r="S17" s="115" t="s">
        <v>62</v>
      </c>
      <c r="T17" s="115" t="s">
        <v>62</v>
      </c>
      <c r="U17" s="669" t="s">
        <v>62</v>
      </c>
      <c r="V17" s="669" t="s">
        <v>62</v>
      </c>
      <c r="W17" s="399" t="s">
        <v>204</v>
      </c>
      <c r="X17" s="397">
        <v>5</v>
      </c>
      <c r="Y17" s="115">
        <v>5</v>
      </c>
      <c r="Z17" s="925">
        <v>5</v>
      </c>
      <c r="AA17" s="925">
        <v>5</v>
      </c>
      <c r="AB17" s="925">
        <v>5</v>
      </c>
      <c r="AC17" s="925">
        <v>5</v>
      </c>
      <c r="AD17" s="397"/>
      <c r="AE17" s="115"/>
      <c r="AF17" s="115"/>
      <c r="AG17" s="115"/>
      <c r="AH17" s="115"/>
      <c r="AI17" s="399"/>
      <c r="AJ17" s="397"/>
      <c r="AK17" s="115"/>
      <c r="AL17" s="115"/>
      <c r="AM17" s="115"/>
      <c r="AN17" s="115"/>
      <c r="AO17" s="399"/>
      <c r="AP17" s="397"/>
      <c r="AQ17" s="115">
        <v>1</v>
      </c>
      <c r="AR17" s="115">
        <v>1</v>
      </c>
      <c r="AS17" s="399">
        <v>1</v>
      </c>
      <c r="AT17" s="724"/>
      <c r="AU17" s="724"/>
      <c r="AV17" s="724"/>
      <c r="AW17" s="724"/>
      <c r="AX17" s="724"/>
      <c r="AY17" s="725"/>
      <c r="AZ17" s="114"/>
    </row>
    <row r="18" spans="2:52" ht="12" customHeight="1">
      <c r="B18" s="510">
        <f>スクールカレンダー!J27</f>
        <v>15</v>
      </c>
      <c r="C18" s="525" t="str">
        <f>スクールカレンダー!K27</f>
        <v>水</v>
      </c>
      <c r="D18" s="1500" t="str">
        <f>IF(スクールカレンダー!L27="","",スクールカレンダー!L27)</f>
        <v>落合八幡神社祭3時間
研修⑥</v>
      </c>
      <c r="E18" s="1501"/>
      <c r="F18" s="1501"/>
      <c r="G18" s="1501"/>
      <c r="H18" s="1501"/>
      <c r="I18" s="1501"/>
      <c r="J18" s="1501"/>
      <c r="K18" s="1501"/>
      <c r="L18" s="1501"/>
      <c r="M18" s="1501"/>
      <c r="N18" s="1501"/>
      <c r="O18" s="1501"/>
      <c r="P18" s="1502"/>
      <c r="Q18" s="1130"/>
      <c r="R18" s="510" t="s">
        <v>62</v>
      </c>
      <c r="S18" s="527" t="s">
        <v>62</v>
      </c>
      <c r="T18" s="527" t="s">
        <v>62</v>
      </c>
      <c r="U18" s="993"/>
      <c r="V18" s="993"/>
      <c r="W18" s="994"/>
      <c r="X18" s="510">
        <v>3</v>
      </c>
      <c r="Y18" s="527">
        <v>3</v>
      </c>
      <c r="Z18" s="527">
        <v>3</v>
      </c>
      <c r="AA18" s="527">
        <v>3</v>
      </c>
      <c r="AB18" s="527">
        <v>3</v>
      </c>
      <c r="AC18" s="527">
        <v>3</v>
      </c>
      <c r="AD18" s="510"/>
      <c r="AE18" s="527"/>
      <c r="AF18" s="527"/>
      <c r="AG18" s="527"/>
      <c r="AH18" s="527"/>
      <c r="AI18" s="525"/>
      <c r="AJ18" s="510"/>
      <c r="AK18" s="527"/>
      <c r="AL18" s="527"/>
      <c r="AM18" s="527"/>
      <c r="AN18" s="527"/>
      <c r="AO18" s="525"/>
      <c r="AP18" s="510"/>
      <c r="AQ18" s="527"/>
      <c r="AR18" s="527"/>
      <c r="AS18" s="525"/>
      <c r="AT18" s="679"/>
      <c r="AU18" s="679"/>
      <c r="AV18" s="679"/>
      <c r="AW18" s="679"/>
      <c r="AX18" s="679"/>
      <c r="AY18" s="680"/>
      <c r="AZ18" s="114"/>
    </row>
    <row r="19" spans="2:52" ht="12" customHeight="1">
      <c r="B19" s="510">
        <f>スクールカレンダー!J28</f>
        <v>16</v>
      </c>
      <c r="C19" s="525" t="str">
        <f>スクールカレンダー!K28</f>
        <v>木</v>
      </c>
      <c r="D19" s="1500" t="str">
        <f>IF(スクールカレンダー!L28="","",スクールカレンダー!L28)</f>
        <v>本部解団式（６年）</v>
      </c>
      <c r="E19" s="1501"/>
      <c r="F19" s="1501"/>
      <c r="G19" s="1501"/>
      <c r="H19" s="1501"/>
      <c r="I19" s="1501"/>
      <c r="J19" s="1501"/>
      <c r="K19" s="1501"/>
      <c r="L19" s="1501"/>
      <c r="M19" s="1501"/>
      <c r="N19" s="1501"/>
      <c r="O19" s="1501"/>
      <c r="P19" s="1502"/>
      <c r="Q19" s="526" t="s">
        <v>23</v>
      </c>
      <c r="R19" s="510" t="s">
        <v>62</v>
      </c>
      <c r="S19" s="527" t="s">
        <v>62</v>
      </c>
      <c r="T19" s="527" t="s">
        <v>62</v>
      </c>
      <c r="U19" s="527" t="s">
        <v>62</v>
      </c>
      <c r="V19" s="527" t="s">
        <v>356</v>
      </c>
      <c r="W19" s="525" t="s">
        <v>422</v>
      </c>
      <c r="X19" s="510">
        <v>5</v>
      </c>
      <c r="Y19" s="527">
        <v>5</v>
      </c>
      <c r="Z19" s="527">
        <v>5</v>
      </c>
      <c r="AA19" s="527">
        <v>6</v>
      </c>
      <c r="AB19" s="527">
        <v>6</v>
      </c>
      <c r="AC19" s="527">
        <v>6</v>
      </c>
      <c r="AD19" s="510"/>
      <c r="AE19" s="527"/>
      <c r="AF19" s="527"/>
      <c r="AG19" s="527"/>
      <c r="AH19" s="527"/>
      <c r="AI19" s="525"/>
      <c r="AJ19" s="510"/>
      <c r="AK19" s="527"/>
      <c r="AL19" s="527"/>
      <c r="AM19" s="527"/>
      <c r="AN19" s="527"/>
      <c r="AO19" s="525"/>
      <c r="AP19" s="510"/>
      <c r="AQ19" s="527"/>
      <c r="AR19" s="527"/>
      <c r="AS19" s="525"/>
      <c r="AT19" s="679"/>
      <c r="AU19" s="679"/>
      <c r="AV19" s="679"/>
      <c r="AW19" s="679"/>
      <c r="AX19" s="679"/>
      <c r="AY19" s="680"/>
      <c r="AZ19" s="114"/>
    </row>
    <row r="20" spans="2:52" ht="12" customHeight="1">
      <c r="B20" s="510">
        <f>スクールカレンダー!J29</f>
        <v>17</v>
      </c>
      <c r="C20" s="525" t="str">
        <f>スクールカレンダー!K29</f>
        <v>金</v>
      </c>
      <c r="D20" s="1500" t="str">
        <f>IF(スクールカレンダー!L29="","",スクールカレンダー!L29)</f>
        <v>ALT　清掃強化日   
中学校1日体験入学</v>
      </c>
      <c r="E20" s="1501"/>
      <c r="F20" s="1501"/>
      <c r="G20" s="1501"/>
      <c r="H20" s="1501"/>
      <c r="I20" s="1501"/>
      <c r="J20" s="1501"/>
      <c r="K20" s="1501"/>
      <c r="L20" s="1501"/>
      <c r="M20" s="1501"/>
      <c r="N20" s="1501"/>
      <c r="O20" s="1501"/>
      <c r="P20" s="1502"/>
      <c r="Q20" s="526" t="s">
        <v>23</v>
      </c>
      <c r="R20" s="510" t="s">
        <v>62</v>
      </c>
      <c r="S20" s="527" t="s">
        <v>62</v>
      </c>
      <c r="T20" s="527" t="s">
        <v>62</v>
      </c>
      <c r="U20" s="527" t="s">
        <v>62</v>
      </c>
      <c r="V20" s="527" t="s">
        <v>62</v>
      </c>
      <c r="W20" s="525" t="s">
        <v>62</v>
      </c>
      <c r="X20" s="510">
        <v>5</v>
      </c>
      <c r="Y20" s="527">
        <v>5</v>
      </c>
      <c r="Z20" s="527">
        <v>6</v>
      </c>
      <c r="AA20" s="527">
        <v>6</v>
      </c>
      <c r="AB20" s="527">
        <v>6</v>
      </c>
      <c r="AC20" s="511">
        <v>4</v>
      </c>
      <c r="AD20" s="510"/>
      <c r="AE20" s="527"/>
      <c r="AF20" s="527"/>
      <c r="AG20" s="527"/>
      <c r="AH20" s="527"/>
      <c r="AI20" s="525">
        <v>2</v>
      </c>
      <c r="AJ20" s="510"/>
      <c r="AK20" s="527"/>
      <c r="AL20" s="527"/>
      <c r="AM20" s="527"/>
      <c r="AN20" s="527"/>
      <c r="AO20" s="525"/>
      <c r="AP20" s="510"/>
      <c r="AQ20" s="527"/>
      <c r="AR20" s="527"/>
      <c r="AS20" s="525"/>
      <c r="AT20" s="679"/>
      <c r="AU20" s="679"/>
      <c r="AV20" s="679"/>
      <c r="AW20" s="679"/>
      <c r="AX20" s="679"/>
      <c r="AY20" s="680"/>
      <c r="AZ20" s="114"/>
    </row>
    <row r="21" spans="2:52" ht="12" customHeight="1">
      <c r="B21" s="866">
        <f>スクールカレンダー!J30</f>
        <v>18</v>
      </c>
      <c r="C21" s="867" t="str">
        <f>スクールカレンダー!K30</f>
        <v>土</v>
      </c>
      <c r="D21" s="1505" t="str">
        <f>IF(スクールカレンダー!L30="","",スクールカレンダー!L30)</f>
        <v/>
      </c>
      <c r="E21" s="1506"/>
      <c r="F21" s="1506"/>
      <c r="G21" s="1506"/>
      <c r="H21" s="1506"/>
      <c r="I21" s="1506"/>
      <c r="J21" s="1506"/>
      <c r="K21" s="1506"/>
      <c r="L21" s="1506"/>
      <c r="M21" s="1506"/>
      <c r="N21" s="1506"/>
      <c r="O21" s="1506"/>
      <c r="P21" s="1507"/>
      <c r="Q21" s="881"/>
      <c r="R21" s="866"/>
      <c r="S21" s="868"/>
      <c r="T21" s="868"/>
      <c r="U21" s="868"/>
      <c r="V21" s="868"/>
      <c r="W21" s="867"/>
      <c r="X21" s="866"/>
      <c r="Y21" s="868"/>
      <c r="Z21" s="868"/>
      <c r="AA21" s="868"/>
      <c r="AB21" s="868"/>
      <c r="AC21" s="888"/>
      <c r="AD21" s="866"/>
      <c r="AE21" s="868"/>
      <c r="AF21" s="868"/>
      <c r="AG21" s="868"/>
      <c r="AH21" s="868"/>
      <c r="AI21" s="867"/>
      <c r="AJ21" s="866"/>
      <c r="AK21" s="868"/>
      <c r="AL21" s="868"/>
      <c r="AM21" s="868"/>
      <c r="AN21" s="868"/>
      <c r="AO21" s="867"/>
      <c r="AP21" s="866"/>
      <c r="AQ21" s="868"/>
      <c r="AR21" s="868"/>
      <c r="AS21" s="867"/>
      <c r="AT21" s="874"/>
      <c r="AU21" s="874"/>
      <c r="AV21" s="874"/>
      <c r="AW21" s="874"/>
      <c r="AX21" s="874"/>
      <c r="AY21" s="875"/>
      <c r="AZ21" s="114"/>
    </row>
    <row r="22" spans="2:52" ht="12" customHeight="1">
      <c r="B22" s="866">
        <f>スクールカレンダー!J31</f>
        <v>19</v>
      </c>
      <c r="C22" s="867" t="str">
        <f>スクールカレンダー!K31</f>
        <v>日</v>
      </c>
      <c r="D22" s="1505" t="str">
        <f>IF(スクールカレンダー!L31="","",スクールカレンダー!L31)</f>
        <v/>
      </c>
      <c r="E22" s="1506"/>
      <c r="F22" s="1506"/>
      <c r="G22" s="1506"/>
      <c r="H22" s="1506"/>
      <c r="I22" s="1506"/>
      <c r="J22" s="1506"/>
      <c r="K22" s="1506"/>
      <c r="L22" s="1506"/>
      <c r="M22" s="1506"/>
      <c r="N22" s="1506"/>
      <c r="O22" s="1506"/>
      <c r="P22" s="1507"/>
      <c r="Q22" s="881"/>
      <c r="R22" s="866"/>
      <c r="S22" s="868"/>
      <c r="T22" s="868"/>
      <c r="U22" s="868"/>
      <c r="V22" s="868"/>
      <c r="W22" s="867"/>
      <c r="X22" s="866"/>
      <c r="Y22" s="868"/>
      <c r="Z22" s="868"/>
      <c r="AA22" s="868"/>
      <c r="AB22" s="868"/>
      <c r="AC22" s="888"/>
      <c r="AD22" s="866"/>
      <c r="AE22" s="868"/>
      <c r="AF22" s="868"/>
      <c r="AG22" s="868"/>
      <c r="AH22" s="868"/>
      <c r="AI22" s="867"/>
      <c r="AJ22" s="866"/>
      <c r="AK22" s="868"/>
      <c r="AL22" s="868"/>
      <c r="AM22" s="868"/>
      <c r="AN22" s="868"/>
      <c r="AO22" s="867"/>
      <c r="AP22" s="866"/>
      <c r="AQ22" s="868"/>
      <c r="AR22" s="868"/>
      <c r="AS22" s="867"/>
      <c r="AT22" s="874"/>
      <c r="AU22" s="874"/>
      <c r="AV22" s="874"/>
      <c r="AW22" s="874"/>
      <c r="AX22" s="874"/>
      <c r="AY22" s="875"/>
      <c r="AZ22" s="114"/>
    </row>
    <row r="23" spans="2:52" ht="12" customHeight="1">
      <c r="B23" s="397">
        <f>スクールカレンダー!J32</f>
        <v>20</v>
      </c>
      <c r="C23" s="399" t="str">
        <f>スクールカレンダー!K32</f>
        <v>月</v>
      </c>
      <c r="D23" s="1510" t="str">
        <f>IF(スクールカレンダー!L32="","",スクールカレンダー!L32)</f>
        <v xml:space="preserve">清掃強化日
クラブ活動④
</v>
      </c>
      <c r="E23" s="1511"/>
      <c r="F23" s="1511"/>
      <c r="G23" s="1511"/>
      <c r="H23" s="1511"/>
      <c r="I23" s="1511"/>
      <c r="J23" s="1511"/>
      <c r="K23" s="1511"/>
      <c r="L23" s="1511"/>
      <c r="M23" s="1511"/>
      <c r="N23" s="1511"/>
      <c r="O23" s="1511"/>
      <c r="P23" s="1512"/>
      <c r="Q23" s="396" t="s">
        <v>419</v>
      </c>
      <c r="R23" s="397" t="s">
        <v>420</v>
      </c>
      <c r="S23" s="987" t="s">
        <v>422</v>
      </c>
      <c r="T23" s="987" t="s">
        <v>422</v>
      </c>
      <c r="U23" s="987" t="s">
        <v>422</v>
      </c>
      <c r="V23" s="987" t="s">
        <v>422</v>
      </c>
      <c r="W23" s="399" t="s">
        <v>424</v>
      </c>
      <c r="X23" s="397">
        <v>5</v>
      </c>
      <c r="Y23" s="987">
        <v>5</v>
      </c>
      <c r="Z23" s="987">
        <v>5</v>
      </c>
      <c r="AA23" s="987">
        <v>5</v>
      </c>
      <c r="AB23" s="987">
        <v>5</v>
      </c>
      <c r="AC23" s="669">
        <v>5</v>
      </c>
      <c r="AD23" s="397"/>
      <c r="AE23" s="987"/>
      <c r="AF23" s="987"/>
      <c r="AG23" s="987"/>
      <c r="AH23" s="987"/>
      <c r="AI23" s="399"/>
      <c r="AJ23" s="397"/>
      <c r="AK23" s="987"/>
      <c r="AL23" s="987"/>
      <c r="AM23" s="987"/>
      <c r="AN23" s="987"/>
      <c r="AO23" s="399"/>
      <c r="AP23" s="397"/>
      <c r="AQ23" s="987">
        <v>1</v>
      </c>
      <c r="AR23" s="987">
        <v>1</v>
      </c>
      <c r="AS23" s="399">
        <v>1</v>
      </c>
      <c r="AT23" s="988"/>
      <c r="AU23" s="988"/>
      <c r="AV23" s="988"/>
      <c r="AW23" s="988"/>
      <c r="AX23" s="988"/>
      <c r="AY23" s="989"/>
      <c r="AZ23" s="114"/>
    </row>
    <row r="24" spans="2:52" ht="12" customHeight="1">
      <c r="B24" s="397">
        <f>スクールカレンダー!J33</f>
        <v>21</v>
      </c>
      <c r="C24" s="399" t="str">
        <f>スクールカレンダー!K33</f>
        <v>火</v>
      </c>
      <c r="D24" s="1510" t="str">
        <f>IF(スクールカレンダー!L33="","",スクールカレンダー!L33)</f>
        <v>ALT</v>
      </c>
      <c r="E24" s="1511"/>
      <c r="F24" s="1511"/>
      <c r="G24" s="1511"/>
      <c r="H24" s="1511"/>
      <c r="I24" s="1511"/>
      <c r="J24" s="1511"/>
      <c r="K24" s="1511"/>
      <c r="L24" s="1511"/>
      <c r="M24" s="1511"/>
      <c r="N24" s="1511"/>
      <c r="O24" s="1511"/>
      <c r="P24" s="1512"/>
      <c r="Q24" s="396" t="s">
        <v>423</v>
      </c>
      <c r="R24" s="397" t="s">
        <v>422</v>
      </c>
      <c r="S24" s="1189" t="s">
        <v>422</v>
      </c>
      <c r="T24" s="1189" t="s">
        <v>422</v>
      </c>
      <c r="U24" s="1189" t="s">
        <v>422</v>
      </c>
      <c r="V24" s="1189" t="s">
        <v>422</v>
      </c>
      <c r="W24" s="1189" t="s">
        <v>422</v>
      </c>
      <c r="X24" s="397">
        <v>5</v>
      </c>
      <c r="Y24" s="1189">
        <v>5</v>
      </c>
      <c r="Z24" s="1189">
        <v>5</v>
      </c>
      <c r="AA24" s="1189">
        <v>6</v>
      </c>
      <c r="AB24" s="1189">
        <v>6</v>
      </c>
      <c r="AC24" s="1189">
        <v>6</v>
      </c>
      <c r="AD24" s="397"/>
      <c r="AE24" s="831"/>
      <c r="AF24" s="831"/>
      <c r="AG24" s="831"/>
      <c r="AH24" s="831"/>
      <c r="AI24" s="399"/>
      <c r="AJ24" s="397"/>
      <c r="AK24" s="831"/>
      <c r="AL24" s="831"/>
      <c r="AM24" s="831"/>
      <c r="AN24" s="831"/>
      <c r="AO24" s="399"/>
      <c r="AP24" s="397"/>
      <c r="AQ24" s="831"/>
      <c r="AR24" s="831"/>
      <c r="AS24" s="399"/>
      <c r="AT24" s="834"/>
      <c r="AU24" s="834"/>
      <c r="AV24" s="834"/>
      <c r="AW24" s="834"/>
      <c r="AX24" s="834"/>
      <c r="AY24" s="835"/>
      <c r="AZ24" s="114"/>
    </row>
    <row r="25" spans="2:52" ht="12" customHeight="1">
      <c r="B25" s="510">
        <f>スクールカレンダー!J34</f>
        <v>22</v>
      </c>
      <c r="C25" s="525" t="str">
        <f>スクールカレンダー!K34</f>
        <v>水</v>
      </c>
      <c r="D25" s="1500" t="str">
        <f>IF(スクールカレンダー!L34="","",スクールカレンダー!L34)</f>
        <v>1学期終業式
職員会議⑦</v>
      </c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2"/>
      <c r="Q25" s="396" t="s">
        <v>352</v>
      </c>
      <c r="R25" s="397" t="s">
        <v>62</v>
      </c>
      <c r="S25" s="987" t="s">
        <v>62</v>
      </c>
      <c r="T25" s="987" t="s">
        <v>62</v>
      </c>
      <c r="U25" s="987" t="s">
        <v>563</v>
      </c>
      <c r="V25" s="987" t="s">
        <v>422</v>
      </c>
      <c r="W25" s="381"/>
      <c r="X25" s="1190">
        <v>4.5</v>
      </c>
      <c r="Y25" s="1189">
        <v>4.5</v>
      </c>
      <c r="Z25" s="1191">
        <v>4.5</v>
      </c>
      <c r="AA25" s="669">
        <v>4.5</v>
      </c>
      <c r="AB25" s="669">
        <v>4.5</v>
      </c>
      <c r="AC25" s="399">
        <v>4.5</v>
      </c>
      <c r="AD25" s="397">
        <v>0.5</v>
      </c>
      <c r="AE25" s="987">
        <v>0.5</v>
      </c>
      <c r="AF25" s="987">
        <v>0.5</v>
      </c>
      <c r="AG25" s="987">
        <v>0.5</v>
      </c>
      <c r="AH25" s="987">
        <v>0.5</v>
      </c>
      <c r="AI25" s="399">
        <v>0.5</v>
      </c>
      <c r="AJ25" s="510"/>
      <c r="AK25" s="527"/>
      <c r="AL25" s="527"/>
      <c r="AM25" s="527"/>
      <c r="AN25" s="527"/>
      <c r="AO25" s="525"/>
      <c r="AP25" s="510"/>
      <c r="AQ25" s="527"/>
      <c r="AR25" s="527"/>
      <c r="AS25" s="525"/>
      <c r="AT25" s="1594" t="s">
        <v>302</v>
      </c>
      <c r="AU25" s="1594"/>
      <c r="AV25" s="1594"/>
      <c r="AW25" s="1594"/>
      <c r="AX25" s="1594"/>
      <c r="AY25" s="1595"/>
      <c r="AZ25" s="114"/>
    </row>
    <row r="26" spans="2:52" ht="12" customHeight="1">
      <c r="B26" s="866">
        <f>スクールカレンダー!J35</f>
        <v>23</v>
      </c>
      <c r="C26" s="867" t="str">
        <f>スクールカレンダー!K35</f>
        <v>木</v>
      </c>
      <c r="D26" s="1505" t="str">
        <f>IF(スクールカレンダー!L35="","",スクールカレンダー!L35)</f>
        <v>夏期休業（～8/17）
海の日</v>
      </c>
      <c r="E26" s="1506"/>
      <c r="F26" s="1506"/>
      <c r="G26" s="1506"/>
      <c r="H26" s="1506"/>
      <c r="I26" s="1506"/>
      <c r="J26" s="1506"/>
      <c r="K26" s="1506"/>
      <c r="L26" s="1506"/>
      <c r="M26" s="1506"/>
      <c r="N26" s="1506"/>
      <c r="O26" s="1506"/>
      <c r="P26" s="1507"/>
      <c r="Q26" s="881"/>
      <c r="R26" s="866"/>
      <c r="S26" s="868"/>
      <c r="T26" s="868"/>
      <c r="U26" s="868"/>
      <c r="V26" s="868"/>
      <c r="W26" s="867"/>
      <c r="X26" s="866"/>
      <c r="Y26" s="868"/>
      <c r="Z26" s="868"/>
      <c r="AA26" s="868"/>
      <c r="AB26" s="868"/>
      <c r="AC26" s="868"/>
      <c r="AD26" s="866"/>
      <c r="AE26" s="868"/>
      <c r="AF26" s="868"/>
      <c r="AG26" s="868"/>
      <c r="AH26" s="868"/>
      <c r="AI26" s="867"/>
      <c r="AJ26" s="866"/>
      <c r="AK26" s="868"/>
      <c r="AL26" s="868"/>
      <c r="AM26" s="868"/>
      <c r="AN26" s="868"/>
      <c r="AO26" s="867"/>
      <c r="AP26" s="866"/>
      <c r="AQ26" s="868"/>
      <c r="AR26" s="868"/>
      <c r="AS26" s="867"/>
      <c r="AT26" s="1575"/>
      <c r="AU26" s="1575"/>
      <c r="AV26" s="1575"/>
      <c r="AW26" s="1575"/>
      <c r="AX26" s="1575"/>
      <c r="AY26" s="1576"/>
      <c r="AZ26" s="114"/>
    </row>
    <row r="27" spans="2:52" ht="12" customHeight="1">
      <c r="B27" s="866">
        <f>スクールカレンダー!J36</f>
        <v>24</v>
      </c>
      <c r="C27" s="867" t="str">
        <f>スクールカレンダー!K36</f>
        <v>金</v>
      </c>
      <c r="D27" s="1505" t="str">
        <f>IF(スクールカレンダー!L36="","",スクールカレンダー!L36)</f>
        <v>スポーツの日</v>
      </c>
      <c r="E27" s="1506"/>
      <c r="F27" s="1506"/>
      <c r="G27" s="1506"/>
      <c r="H27" s="1506"/>
      <c r="I27" s="1506"/>
      <c r="J27" s="1506"/>
      <c r="K27" s="1506"/>
      <c r="L27" s="1506"/>
      <c r="M27" s="1506"/>
      <c r="N27" s="1506"/>
      <c r="O27" s="1506"/>
      <c r="P27" s="1507"/>
      <c r="Q27" s="881"/>
      <c r="R27" s="866"/>
      <c r="S27" s="868"/>
      <c r="T27" s="868"/>
      <c r="U27" s="868"/>
      <c r="V27" s="868"/>
      <c r="W27" s="867"/>
      <c r="X27" s="866"/>
      <c r="Y27" s="868"/>
      <c r="Z27" s="868"/>
      <c r="AA27" s="868"/>
      <c r="AB27" s="868"/>
      <c r="AC27" s="888"/>
      <c r="AD27" s="866"/>
      <c r="AE27" s="868"/>
      <c r="AF27" s="868"/>
      <c r="AG27" s="868"/>
      <c r="AH27" s="868"/>
      <c r="AI27" s="867"/>
      <c r="AJ27" s="866"/>
      <c r="AK27" s="868"/>
      <c r="AL27" s="868"/>
      <c r="AM27" s="868"/>
      <c r="AN27" s="868"/>
      <c r="AO27" s="867"/>
      <c r="AP27" s="866"/>
      <c r="AQ27" s="868"/>
      <c r="AR27" s="868"/>
      <c r="AS27" s="867"/>
      <c r="AT27" s="1575"/>
      <c r="AU27" s="1575"/>
      <c r="AV27" s="1575"/>
      <c r="AW27" s="1575"/>
      <c r="AX27" s="1575"/>
      <c r="AY27" s="1576"/>
      <c r="AZ27" s="114"/>
    </row>
    <row r="28" spans="2:52" ht="12" customHeight="1">
      <c r="B28" s="866">
        <f>スクールカレンダー!J37</f>
        <v>25</v>
      </c>
      <c r="C28" s="867" t="str">
        <f>スクールカレンダー!K37</f>
        <v>土</v>
      </c>
      <c r="D28" s="1505" t="str">
        <f>IF(スクールカレンダー!L37="","",スクールカレンダー!L37)</f>
        <v/>
      </c>
      <c r="E28" s="1506"/>
      <c r="F28" s="1506"/>
      <c r="G28" s="1506"/>
      <c r="H28" s="1506"/>
      <c r="I28" s="1506"/>
      <c r="J28" s="1506"/>
      <c r="K28" s="1506"/>
      <c r="L28" s="1506"/>
      <c r="M28" s="1506"/>
      <c r="N28" s="1506"/>
      <c r="O28" s="1506"/>
      <c r="P28" s="1507"/>
      <c r="Q28" s="881"/>
      <c r="R28" s="866"/>
      <c r="S28" s="868"/>
      <c r="T28" s="868"/>
      <c r="U28" s="868"/>
      <c r="V28" s="868"/>
      <c r="W28" s="867"/>
      <c r="X28" s="866"/>
      <c r="Y28" s="868"/>
      <c r="Z28" s="868"/>
      <c r="AA28" s="868"/>
      <c r="AB28" s="868"/>
      <c r="AC28" s="888"/>
      <c r="AD28" s="866"/>
      <c r="AE28" s="868"/>
      <c r="AF28" s="868"/>
      <c r="AG28" s="868"/>
      <c r="AH28" s="868"/>
      <c r="AI28" s="867"/>
      <c r="AJ28" s="866"/>
      <c r="AK28" s="868"/>
      <c r="AL28" s="868"/>
      <c r="AM28" s="868"/>
      <c r="AN28" s="868"/>
      <c r="AO28" s="867"/>
      <c r="AP28" s="866"/>
      <c r="AQ28" s="868"/>
      <c r="AR28" s="868"/>
      <c r="AS28" s="867"/>
      <c r="AT28" s="1575"/>
      <c r="AU28" s="1575"/>
      <c r="AV28" s="1575"/>
      <c r="AW28" s="1575"/>
      <c r="AX28" s="1575"/>
      <c r="AY28" s="1576"/>
      <c r="AZ28" s="114"/>
    </row>
    <row r="29" spans="2:52" ht="12" customHeight="1">
      <c r="B29" s="866">
        <f>スクールカレンダー!J38</f>
        <v>26</v>
      </c>
      <c r="C29" s="867" t="str">
        <f>スクールカレンダー!K38</f>
        <v>日</v>
      </c>
      <c r="D29" s="1505" t="str">
        <f>IF(スクールカレンダー!L38="","",スクールカレンダー!L38)</f>
        <v>かなやま湖水まつり</v>
      </c>
      <c r="E29" s="1506"/>
      <c r="F29" s="1506"/>
      <c r="G29" s="1506"/>
      <c r="H29" s="1506"/>
      <c r="I29" s="1506"/>
      <c r="J29" s="1506"/>
      <c r="K29" s="1506"/>
      <c r="L29" s="1506"/>
      <c r="M29" s="1506"/>
      <c r="N29" s="1506"/>
      <c r="O29" s="1506"/>
      <c r="P29" s="1507"/>
      <c r="Q29" s="881"/>
      <c r="R29" s="866"/>
      <c r="S29" s="868"/>
      <c r="T29" s="868"/>
      <c r="U29" s="868"/>
      <c r="V29" s="868"/>
      <c r="W29" s="867"/>
      <c r="X29" s="866"/>
      <c r="Y29" s="868"/>
      <c r="Z29" s="868"/>
      <c r="AA29" s="868"/>
      <c r="AB29" s="868"/>
      <c r="AC29" s="888"/>
      <c r="AD29" s="866"/>
      <c r="AE29" s="868"/>
      <c r="AF29" s="868"/>
      <c r="AG29" s="868"/>
      <c r="AH29" s="868"/>
      <c r="AI29" s="867"/>
      <c r="AJ29" s="866"/>
      <c r="AK29" s="868"/>
      <c r="AL29" s="868"/>
      <c r="AM29" s="868"/>
      <c r="AN29" s="868"/>
      <c r="AO29" s="867"/>
      <c r="AP29" s="866"/>
      <c r="AQ29" s="868"/>
      <c r="AR29" s="868"/>
      <c r="AS29" s="867"/>
      <c r="AT29" s="1575"/>
      <c r="AU29" s="1575"/>
      <c r="AV29" s="1575"/>
      <c r="AW29" s="1575"/>
      <c r="AX29" s="1575"/>
      <c r="AY29" s="1576"/>
      <c r="AZ29" s="114"/>
    </row>
    <row r="30" spans="2:52" ht="12" customHeight="1">
      <c r="B30" s="866">
        <f>スクールカレンダー!J39</f>
        <v>27</v>
      </c>
      <c r="C30" s="867" t="str">
        <f>スクールカレンダー!K39</f>
        <v>月</v>
      </c>
      <c r="D30" s="1505" t="str">
        <f>IF(スクールカレンダー!L39="","",スクールカレンダー!L39)</f>
        <v>ＣＳ事業ラジオ体操
学習サポート①</v>
      </c>
      <c r="E30" s="1506"/>
      <c r="F30" s="1506"/>
      <c r="G30" s="1506"/>
      <c r="H30" s="1506"/>
      <c r="I30" s="1506"/>
      <c r="J30" s="1506"/>
      <c r="K30" s="1506"/>
      <c r="L30" s="1506"/>
      <c r="M30" s="1506"/>
      <c r="N30" s="1506"/>
      <c r="O30" s="1506"/>
      <c r="P30" s="1507"/>
      <c r="Q30" s="881"/>
      <c r="R30" s="866"/>
      <c r="S30" s="868"/>
      <c r="T30" s="868"/>
      <c r="U30" s="868"/>
      <c r="V30" s="868"/>
      <c r="W30" s="867"/>
      <c r="X30" s="866"/>
      <c r="Y30" s="868"/>
      <c r="Z30" s="868"/>
      <c r="AA30" s="868"/>
      <c r="AB30" s="868"/>
      <c r="AC30" s="888"/>
      <c r="AD30" s="866"/>
      <c r="AE30" s="868"/>
      <c r="AF30" s="868"/>
      <c r="AG30" s="868"/>
      <c r="AH30" s="868"/>
      <c r="AI30" s="867"/>
      <c r="AJ30" s="866"/>
      <c r="AK30" s="868"/>
      <c r="AL30" s="868"/>
      <c r="AM30" s="868"/>
      <c r="AN30" s="868"/>
      <c r="AO30" s="867"/>
      <c r="AP30" s="866"/>
      <c r="AQ30" s="868"/>
      <c r="AR30" s="868"/>
      <c r="AS30" s="867"/>
      <c r="AT30" s="1575"/>
      <c r="AU30" s="1575"/>
      <c r="AV30" s="1575"/>
      <c r="AW30" s="1575"/>
      <c r="AX30" s="1575"/>
      <c r="AY30" s="1576"/>
      <c r="AZ30" s="114"/>
    </row>
    <row r="31" spans="2:52" ht="12" customHeight="1">
      <c r="B31" s="866">
        <f>スクールカレンダー!J40</f>
        <v>28</v>
      </c>
      <c r="C31" s="867" t="str">
        <f>スクールカレンダー!K40</f>
        <v>火</v>
      </c>
      <c r="D31" s="1505" t="str">
        <f>IF(スクールカレンダー!L40="","",スクールカレンダー!L40)</f>
        <v>ＣＳ事業ラジオ体操
子ども朝活①</v>
      </c>
      <c r="E31" s="1506"/>
      <c r="F31" s="1506"/>
      <c r="G31" s="1506"/>
      <c r="H31" s="1506"/>
      <c r="I31" s="1506"/>
      <c r="J31" s="1506"/>
      <c r="K31" s="1506"/>
      <c r="L31" s="1506"/>
      <c r="M31" s="1506"/>
      <c r="N31" s="1506"/>
      <c r="O31" s="1506"/>
      <c r="P31" s="1507"/>
      <c r="Q31" s="881"/>
      <c r="R31" s="866"/>
      <c r="S31" s="868"/>
      <c r="T31" s="868"/>
      <c r="U31" s="868"/>
      <c r="V31" s="868"/>
      <c r="W31" s="867"/>
      <c r="X31" s="866"/>
      <c r="Y31" s="868"/>
      <c r="Z31" s="868"/>
      <c r="AA31" s="868"/>
      <c r="AB31" s="868"/>
      <c r="AC31" s="888"/>
      <c r="AD31" s="866"/>
      <c r="AE31" s="868"/>
      <c r="AF31" s="868"/>
      <c r="AG31" s="868"/>
      <c r="AH31" s="868"/>
      <c r="AI31" s="867"/>
      <c r="AJ31" s="866"/>
      <c r="AK31" s="868"/>
      <c r="AL31" s="868"/>
      <c r="AM31" s="868"/>
      <c r="AN31" s="868"/>
      <c r="AO31" s="867"/>
      <c r="AP31" s="866"/>
      <c r="AQ31" s="868"/>
      <c r="AR31" s="868"/>
      <c r="AS31" s="867"/>
      <c r="AT31" s="1575"/>
      <c r="AU31" s="1575"/>
      <c r="AV31" s="1575"/>
      <c r="AW31" s="1575"/>
      <c r="AX31" s="1575"/>
      <c r="AY31" s="1576"/>
      <c r="AZ31" s="114"/>
    </row>
    <row r="32" spans="2:52" ht="12" customHeight="1">
      <c r="B32" s="866">
        <f>スクールカレンダー!J41</f>
        <v>29</v>
      </c>
      <c r="C32" s="867" t="str">
        <f>スクールカレンダー!K41</f>
        <v>水</v>
      </c>
      <c r="D32" s="1505" t="str">
        <f>IF(スクールカレンダー!L41="","",スクールカレンダー!L41)</f>
        <v>ＣＳ事業ラジオ体操
上川・旭川教頭会合同研
子ども朝活②</v>
      </c>
      <c r="E32" s="1506"/>
      <c r="F32" s="1506"/>
      <c r="G32" s="1506"/>
      <c r="H32" s="1506"/>
      <c r="I32" s="1506"/>
      <c r="J32" s="1506"/>
      <c r="K32" s="1506"/>
      <c r="L32" s="1506"/>
      <c r="M32" s="1506"/>
      <c r="N32" s="1506"/>
      <c r="O32" s="1506"/>
      <c r="P32" s="1507"/>
      <c r="Q32" s="881"/>
      <c r="R32" s="866"/>
      <c r="S32" s="868"/>
      <c r="T32" s="868"/>
      <c r="U32" s="868"/>
      <c r="V32" s="868"/>
      <c r="W32" s="867"/>
      <c r="X32" s="866"/>
      <c r="Y32" s="868"/>
      <c r="Z32" s="868"/>
      <c r="AA32" s="868"/>
      <c r="AB32" s="868"/>
      <c r="AC32" s="888"/>
      <c r="AD32" s="866"/>
      <c r="AE32" s="868"/>
      <c r="AF32" s="868"/>
      <c r="AG32" s="868"/>
      <c r="AH32" s="868"/>
      <c r="AI32" s="867"/>
      <c r="AJ32" s="866"/>
      <c r="AK32" s="868"/>
      <c r="AL32" s="868"/>
      <c r="AM32" s="868"/>
      <c r="AN32" s="868"/>
      <c r="AO32" s="867"/>
      <c r="AP32" s="866"/>
      <c r="AQ32" s="868"/>
      <c r="AR32" s="868"/>
      <c r="AS32" s="867"/>
      <c r="AT32" s="1575"/>
      <c r="AU32" s="1575"/>
      <c r="AV32" s="1575"/>
      <c r="AW32" s="1575"/>
      <c r="AX32" s="1575"/>
      <c r="AY32" s="1576"/>
      <c r="AZ32" s="114"/>
    </row>
    <row r="33" spans="2:79" ht="12" customHeight="1">
      <c r="B33" s="866">
        <f>スクールカレンダー!J42</f>
        <v>30</v>
      </c>
      <c r="C33" s="867" t="str">
        <f>スクールカレンダー!K42</f>
        <v>木</v>
      </c>
      <c r="D33" s="1505" t="str">
        <f>IF(スクールカレンダー!L42="","",スクールカレンダー!L42)</f>
        <v>ＣＳ事業ラジオ体操
副読本編集委員会15：30
子ども朝活③</v>
      </c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7"/>
      <c r="Q33" s="889"/>
      <c r="R33" s="876"/>
      <c r="S33" s="890"/>
      <c r="T33" s="890"/>
      <c r="U33" s="890"/>
      <c r="V33" s="890"/>
      <c r="W33" s="891"/>
      <c r="X33" s="876"/>
      <c r="Y33" s="890"/>
      <c r="Z33" s="890"/>
      <c r="AA33" s="890"/>
      <c r="AB33" s="890"/>
      <c r="AC33" s="892"/>
      <c r="AD33" s="876"/>
      <c r="AE33" s="890"/>
      <c r="AF33" s="890"/>
      <c r="AG33" s="890"/>
      <c r="AH33" s="890"/>
      <c r="AI33" s="891"/>
      <c r="AJ33" s="876"/>
      <c r="AK33" s="890"/>
      <c r="AL33" s="890"/>
      <c r="AM33" s="890"/>
      <c r="AN33" s="890"/>
      <c r="AO33" s="891"/>
      <c r="AP33" s="876"/>
      <c r="AQ33" s="890"/>
      <c r="AR33" s="890"/>
      <c r="AS33" s="891"/>
      <c r="AT33" s="893"/>
      <c r="AU33" s="893"/>
      <c r="AV33" s="893"/>
      <c r="AW33" s="893"/>
      <c r="AX33" s="893"/>
      <c r="AY33" s="894"/>
      <c r="AZ33" s="114"/>
    </row>
    <row r="34" spans="2:79" ht="12" customHeight="1" thickBot="1">
      <c r="B34" s="866">
        <f>スクールカレンダー!J43</f>
        <v>31</v>
      </c>
      <c r="C34" s="867" t="str">
        <f>スクールカレンダー!K43</f>
        <v>金</v>
      </c>
      <c r="D34" s="1505" t="str">
        <f>IF(スクールカレンダー!L43="","",スクールカレンダー!L43)</f>
        <v>ＣＳ事業ラジオ体操</v>
      </c>
      <c r="E34" s="1506"/>
      <c r="F34" s="1506"/>
      <c r="G34" s="1506"/>
      <c r="H34" s="1506"/>
      <c r="I34" s="1506"/>
      <c r="J34" s="1506"/>
      <c r="K34" s="1506"/>
      <c r="L34" s="1506"/>
      <c r="M34" s="1506"/>
      <c r="N34" s="1506"/>
      <c r="O34" s="1506"/>
      <c r="P34" s="1507"/>
      <c r="Q34" s="889"/>
      <c r="R34" s="876"/>
      <c r="S34" s="890"/>
      <c r="T34" s="890"/>
      <c r="U34" s="890"/>
      <c r="V34" s="890"/>
      <c r="W34" s="891"/>
      <c r="X34" s="876"/>
      <c r="Y34" s="890"/>
      <c r="Z34" s="890"/>
      <c r="AA34" s="890"/>
      <c r="AB34" s="890"/>
      <c r="AC34" s="892"/>
      <c r="AD34" s="876"/>
      <c r="AE34" s="890"/>
      <c r="AF34" s="890"/>
      <c r="AG34" s="890"/>
      <c r="AH34" s="890"/>
      <c r="AI34" s="891"/>
      <c r="AJ34" s="876"/>
      <c r="AK34" s="890"/>
      <c r="AL34" s="890"/>
      <c r="AM34" s="890"/>
      <c r="AN34" s="890"/>
      <c r="AO34" s="891"/>
      <c r="AP34" s="876"/>
      <c r="AQ34" s="890"/>
      <c r="AR34" s="890"/>
      <c r="AS34" s="891"/>
      <c r="AT34" s="1609"/>
      <c r="AU34" s="1609"/>
      <c r="AV34" s="1609"/>
      <c r="AW34" s="1609"/>
      <c r="AX34" s="1609"/>
      <c r="AY34" s="1610"/>
      <c r="AZ34" s="114"/>
    </row>
    <row r="35" spans="2:79" ht="12" customHeight="1" thickBot="1">
      <c r="B35" s="1447" t="s">
        <v>24</v>
      </c>
      <c r="C35" s="1554"/>
      <c r="D35" s="1612"/>
      <c r="E35" s="1613"/>
      <c r="F35" s="1613"/>
      <c r="G35" s="1613"/>
      <c r="H35" s="1613"/>
      <c r="I35" s="1613"/>
      <c r="J35" s="1613"/>
      <c r="K35" s="1613"/>
      <c r="L35" s="1613"/>
      <c r="M35" s="1613"/>
      <c r="N35" s="1613"/>
      <c r="O35" s="1613"/>
      <c r="P35" s="1614"/>
      <c r="Q35" s="391">
        <f>COUNTIF(Q4:Q34,"◎")</f>
        <v>13</v>
      </c>
      <c r="R35" s="1247" t="s">
        <v>34</v>
      </c>
      <c r="S35" s="1245"/>
      <c r="T35" s="1245"/>
      <c r="U35" s="1245"/>
      <c r="V35" s="1245"/>
      <c r="W35" s="1246"/>
      <c r="X35" s="414">
        <f t="shared" ref="X35:AS35" si="0">SUM(X4:X34)</f>
        <v>72.5</v>
      </c>
      <c r="Y35" s="412">
        <f t="shared" si="0"/>
        <v>72.5</v>
      </c>
      <c r="Z35" s="412">
        <f t="shared" si="0"/>
        <v>76.5</v>
      </c>
      <c r="AA35" s="412">
        <f t="shared" si="0"/>
        <v>78.5</v>
      </c>
      <c r="AB35" s="412">
        <f t="shared" si="0"/>
        <v>72.5</v>
      </c>
      <c r="AC35" s="415">
        <f t="shared" si="0"/>
        <v>81.5</v>
      </c>
      <c r="AD35" s="411">
        <f t="shared" si="0"/>
        <v>5.5</v>
      </c>
      <c r="AE35" s="412">
        <f t="shared" si="0"/>
        <v>5.5</v>
      </c>
      <c r="AF35" s="412">
        <f t="shared" si="0"/>
        <v>5.5</v>
      </c>
      <c r="AG35" s="412">
        <f t="shared" si="0"/>
        <v>5.5</v>
      </c>
      <c r="AH35" s="412">
        <f t="shared" si="0"/>
        <v>12.5</v>
      </c>
      <c r="AI35" s="413">
        <f t="shared" si="0"/>
        <v>4.5</v>
      </c>
      <c r="AJ35" s="411">
        <f t="shared" si="0"/>
        <v>0</v>
      </c>
      <c r="AK35" s="412">
        <f t="shared" si="0"/>
        <v>0</v>
      </c>
      <c r="AL35" s="412">
        <f t="shared" si="0"/>
        <v>0</v>
      </c>
      <c r="AM35" s="412">
        <f t="shared" si="0"/>
        <v>1</v>
      </c>
      <c r="AN35" s="412">
        <f t="shared" si="0"/>
        <v>1</v>
      </c>
      <c r="AO35" s="413">
        <f t="shared" si="0"/>
        <v>1</v>
      </c>
      <c r="AP35" s="411">
        <f t="shared" si="0"/>
        <v>0</v>
      </c>
      <c r="AQ35" s="412">
        <f t="shared" si="0"/>
        <v>3</v>
      </c>
      <c r="AR35" s="412">
        <f t="shared" si="0"/>
        <v>3</v>
      </c>
      <c r="AS35" s="413">
        <f t="shared" si="0"/>
        <v>3</v>
      </c>
      <c r="AT35" s="1618"/>
      <c r="AU35" s="1618"/>
      <c r="AV35" s="1618"/>
      <c r="AW35" s="1618"/>
      <c r="AX35" s="1618"/>
      <c r="AY35" s="1619"/>
      <c r="AZ35" s="116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</row>
    <row r="36" spans="2:79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</row>
    <row r="37" spans="2:79" s="1" customFormat="1" ht="12" customHeight="1">
      <c r="B37" s="1432"/>
      <c r="C37" s="1433"/>
      <c r="D37" s="1433"/>
      <c r="E37" s="1434"/>
      <c r="F37" s="10" t="s">
        <v>8</v>
      </c>
      <c r="G37" s="11" t="s">
        <v>9</v>
      </c>
      <c r="H37" s="11" t="s">
        <v>10</v>
      </c>
      <c r="I37" s="11" t="s">
        <v>11</v>
      </c>
      <c r="J37" s="11" t="s">
        <v>12</v>
      </c>
      <c r="K37" s="12" t="s">
        <v>13</v>
      </c>
      <c r="L37" s="13"/>
      <c r="M37" s="10" t="s">
        <v>8</v>
      </c>
      <c r="N37" s="11" t="s">
        <v>9</v>
      </c>
      <c r="O37" s="11" t="s">
        <v>10</v>
      </c>
      <c r="P37" s="11" t="s">
        <v>11</v>
      </c>
      <c r="Q37" s="11" t="s">
        <v>12</v>
      </c>
      <c r="R37" s="12" t="s">
        <v>13</v>
      </c>
      <c r="S37" s="13"/>
      <c r="T37" s="10" t="s">
        <v>8</v>
      </c>
      <c r="U37" s="11" t="s">
        <v>9</v>
      </c>
      <c r="V37" s="11" t="s">
        <v>10</v>
      </c>
      <c r="W37" s="11" t="s">
        <v>11</v>
      </c>
      <c r="X37" s="11" t="s">
        <v>12</v>
      </c>
      <c r="Y37" s="12" t="s">
        <v>13</v>
      </c>
      <c r="Z37" s="121"/>
      <c r="AA37" s="1545"/>
      <c r="AB37" s="1546"/>
      <c r="AC37" s="1542"/>
      <c r="AD37" s="1549" t="s">
        <v>51</v>
      </c>
      <c r="AE37" s="1550"/>
      <c r="AF37" s="1550"/>
      <c r="AG37" s="1550"/>
      <c r="AH37" s="1550"/>
      <c r="AI37" s="1550"/>
      <c r="AJ37" s="1550"/>
      <c r="AK37" s="1550"/>
      <c r="AL37" s="1551"/>
      <c r="AM37" s="1541" t="s">
        <v>44</v>
      </c>
      <c r="AN37" s="1542"/>
      <c r="AO37" s="1539" t="s">
        <v>45</v>
      </c>
      <c r="AP37" s="1549" t="s">
        <v>156</v>
      </c>
      <c r="AQ37" s="1552"/>
      <c r="AR37" s="1552"/>
      <c r="AS37" s="1553"/>
      <c r="AT37" s="1539" t="s">
        <v>49</v>
      </c>
      <c r="AU37" s="1539" t="s">
        <v>278</v>
      </c>
      <c r="AV37" s="1539" t="s">
        <v>44</v>
      </c>
      <c r="AW37" s="1541" t="s">
        <v>25</v>
      </c>
      <c r="AX37" s="1542"/>
      <c r="AY37" s="1539" t="s">
        <v>50</v>
      </c>
    </row>
    <row r="38" spans="2:79" s="1" customFormat="1" ht="12" customHeight="1">
      <c r="B38" s="1438" t="s">
        <v>52</v>
      </c>
      <c r="C38" s="1439"/>
      <c r="D38" s="1439"/>
      <c r="E38" s="1440"/>
      <c r="F38" s="1147">
        <v>16</v>
      </c>
      <c r="G38" s="1148">
        <v>16</v>
      </c>
      <c r="H38" s="1148">
        <v>16</v>
      </c>
      <c r="I38" s="1148">
        <v>16</v>
      </c>
      <c r="J38" s="1148">
        <v>16</v>
      </c>
      <c r="K38" s="1149">
        <v>16</v>
      </c>
      <c r="L38" s="379"/>
      <c r="M38" s="27">
        <f>'６月'!M37+'７月'!F38</f>
        <v>76</v>
      </c>
      <c r="N38" s="16">
        <f>'６月'!N37+'７月'!G38</f>
        <v>76</v>
      </c>
      <c r="O38" s="16">
        <f>'６月'!O37+'７月'!H38</f>
        <v>76</v>
      </c>
      <c r="P38" s="16">
        <f>'６月'!P37+'７月'!I38</f>
        <v>76</v>
      </c>
      <c r="Q38" s="16">
        <f>'６月'!Q37+'７月'!J38</f>
        <v>76</v>
      </c>
      <c r="R38" s="119">
        <f>'６月'!R37+'７月'!K38</f>
        <v>76</v>
      </c>
      <c r="S38" s="379"/>
      <c r="T38" s="27">
        <f>'６月'!T37+'７月'!F38</f>
        <v>76</v>
      </c>
      <c r="U38" s="16">
        <f>'６月'!U37+'７月'!G38</f>
        <v>76</v>
      </c>
      <c r="V38" s="16">
        <f>'６月'!V37+'７月'!H38</f>
        <v>76</v>
      </c>
      <c r="W38" s="16">
        <f>'６月'!W37+'７月'!I38</f>
        <v>76</v>
      </c>
      <c r="X38" s="16">
        <f>'６月'!X37+'７月'!J38</f>
        <v>76</v>
      </c>
      <c r="Y38" s="119">
        <f>'６月'!Y37+'７月'!K38</f>
        <v>76</v>
      </c>
      <c r="Z38" s="36"/>
      <c r="AA38" s="1547"/>
      <c r="AB38" s="1548"/>
      <c r="AC38" s="1544"/>
      <c r="AD38" s="24" t="s">
        <v>35</v>
      </c>
      <c r="AE38" s="25" t="s">
        <v>37</v>
      </c>
      <c r="AF38" s="25" t="s">
        <v>36</v>
      </c>
      <c r="AG38" s="25" t="s">
        <v>38</v>
      </c>
      <c r="AH38" s="25" t="s">
        <v>39</v>
      </c>
      <c r="AI38" s="25" t="s">
        <v>40</v>
      </c>
      <c r="AJ38" s="25" t="s">
        <v>41</v>
      </c>
      <c r="AK38" s="25" t="s">
        <v>42</v>
      </c>
      <c r="AL38" s="26" t="s">
        <v>43</v>
      </c>
      <c r="AM38" s="1547"/>
      <c r="AN38" s="1544"/>
      <c r="AO38" s="1540"/>
      <c r="AP38" s="24" t="s">
        <v>46</v>
      </c>
      <c r="AQ38" s="25" t="s">
        <v>48</v>
      </c>
      <c r="AR38" s="25" t="s">
        <v>47</v>
      </c>
      <c r="AS38" s="26" t="s">
        <v>140</v>
      </c>
      <c r="AT38" s="1540"/>
      <c r="AU38" s="1540"/>
      <c r="AV38" s="1540"/>
      <c r="AW38" s="1543"/>
      <c r="AX38" s="1544"/>
      <c r="AY38" s="1540"/>
    </row>
    <row r="39" spans="2:79" s="1" customFormat="1" ht="12" customHeight="1">
      <c r="B39" s="1441" t="s">
        <v>16</v>
      </c>
      <c r="C39" s="1442"/>
      <c r="D39" s="1442"/>
      <c r="E39" s="1443"/>
      <c r="F39" s="27">
        <v>13</v>
      </c>
      <c r="G39" s="16">
        <v>13</v>
      </c>
      <c r="H39" s="16">
        <v>13</v>
      </c>
      <c r="I39" s="16">
        <v>13</v>
      </c>
      <c r="J39" s="16">
        <v>13</v>
      </c>
      <c r="K39" s="119">
        <v>12</v>
      </c>
      <c r="L39" s="21" t="s">
        <v>279</v>
      </c>
      <c r="M39" s="8">
        <f>'６月'!M38+'７月'!F39</f>
        <v>64</v>
      </c>
      <c r="N39" s="22">
        <f>'６月'!N38+'７月'!G39</f>
        <v>69</v>
      </c>
      <c r="O39" s="22">
        <f>'６月'!O38+'７月'!H39</f>
        <v>69</v>
      </c>
      <c r="P39" s="22">
        <f>'６月'!P38+'７月'!I39</f>
        <v>69</v>
      </c>
      <c r="Q39" s="22">
        <f>'６月'!Q38+'７月'!J39</f>
        <v>69</v>
      </c>
      <c r="R39" s="23">
        <f>'６月'!R38+'７月'!K39</f>
        <v>66</v>
      </c>
      <c r="S39" s="21" t="s">
        <v>14</v>
      </c>
      <c r="T39" s="8">
        <f>'６月'!T38+'７月'!F39</f>
        <v>64</v>
      </c>
      <c r="U39" s="22">
        <f>'６月'!U38+'７月'!G39</f>
        <v>69</v>
      </c>
      <c r="V39" s="22">
        <f>'６月'!V38+'７月'!H39</f>
        <v>69</v>
      </c>
      <c r="W39" s="22">
        <f>'６月'!W38+'７月'!I39</f>
        <v>69</v>
      </c>
      <c r="X39" s="22">
        <f>'６月'!X38+'７月'!J39</f>
        <v>69</v>
      </c>
      <c r="Y39" s="23">
        <f>'６月'!Y38+'７月'!K39</f>
        <v>66</v>
      </c>
      <c r="Z39" s="36"/>
      <c r="AA39" s="1520" t="s">
        <v>147</v>
      </c>
      <c r="AB39" s="1531" t="s">
        <v>59</v>
      </c>
      <c r="AC39" s="1519"/>
      <c r="AD39" s="35"/>
      <c r="AE39" s="33"/>
      <c r="AF39" s="33"/>
      <c r="AG39" s="33"/>
      <c r="AH39" s="33"/>
      <c r="AI39" s="33"/>
      <c r="AJ39" s="33"/>
      <c r="AK39" s="33"/>
      <c r="AL39" s="34"/>
      <c r="AM39" s="1518"/>
      <c r="AN39" s="1519"/>
      <c r="AO39" s="15"/>
      <c r="AP39" s="35"/>
      <c r="AQ39" s="33"/>
      <c r="AR39" s="33"/>
      <c r="AS39" s="34"/>
      <c r="AT39" s="15"/>
      <c r="AU39" s="15"/>
      <c r="AV39" s="15"/>
      <c r="AW39" s="1518"/>
      <c r="AX39" s="1519"/>
      <c r="AY39" s="15"/>
    </row>
    <row r="40" spans="2:79" s="1" customFormat="1" ht="12" customHeight="1">
      <c r="B40" s="1441"/>
      <c r="C40" s="1442"/>
      <c r="D40" s="1442"/>
      <c r="E40" s="1443"/>
      <c r="F40" s="8"/>
      <c r="G40" s="22"/>
      <c r="H40" s="22"/>
      <c r="I40" s="22"/>
      <c r="J40" s="22"/>
      <c r="K40" s="23"/>
      <c r="L40" s="21" t="s">
        <v>22</v>
      </c>
      <c r="M40" s="8"/>
      <c r="N40" s="22"/>
      <c r="O40" s="22"/>
      <c r="P40" s="22"/>
      <c r="Q40" s="22"/>
      <c r="R40" s="23"/>
      <c r="S40" s="21"/>
      <c r="T40" s="8"/>
      <c r="U40" s="22"/>
      <c r="V40" s="22"/>
      <c r="W40" s="22"/>
      <c r="X40" s="22"/>
      <c r="Y40" s="23"/>
      <c r="Z40" s="36"/>
      <c r="AA40" s="1521"/>
      <c r="AB40" s="1527" t="s">
        <v>141</v>
      </c>
      <c r="AC40" s="1528"/>
      <c r="AD40" s="8"/>
      <c r="AE40" s="22"/>
      <c r="AF40" s="22"/>
      <c r="AG40" s="22"/>
      <c r="AH40" s="22"/>
      <c r="AI40" s="22"/>
      <c r="AJ40" s="22"/>
      <c r="AK40" s="22"/>
      <c r="AL40" s="23"/>
      <c r="AM40" s="1534"/>
      <c r="AN40" s="1528"/>
      <c r="AO40" s="21"/>
      <c r="AP40" s="8"/>
      <c r="AQ40" s="22"/>
      <c r="AR40" s="22"/>
      <c r="AS40" s="23"/>
      <c r="AT40" s="21"/>
      <c r="AU40" s="21"/>
      <c r="AV40" s="21"/>
      <c r="AW40" s="1534"/>
      <c r="AX40" s="1528"/>
      <c r="AY40" s="21"/>
    </row>
    <row r="41" spans="2:79" s="1" customFormat="1" ht="12" customHeight="1">
      <c r="B41" s="1441" t="s">
        <v>5</v>
      </c>
      <c r="C41" s="1442"/>
      <c r="D41" s="1442"/>
      <c r="E41" s="1443"/>
      <c r="F41" s="8">
        <f t="shared" ref="F41:K41" si="1">F42+F43+F44+F45+F46</f>
        <v>78</v>
      </c>
      <c r="G41" s="22">
        <f t="shared" si="1"/>
        <v>78</v>
      </c>
      <c r="H41" s="22">
        <f t="shared" si="1"/>
        <v>82</v>
      </c>
      <c r="I41" s="22">
        <f t="shared" si="1"/>
        <v>88</v>
      </c>
      <c r="J41" s="22">
        <f t="shared" si="1"/>
        <v>89</v>
      </c>
      <c r="K41" s="23">
        <f t="shared" si="1"/>
        <v>90</v>
      </c>
      <c r="L41" s="21" t="s">
        <v>54</v>
      </c>
      <c r="M41" s="8">
        <f>'６月'!M40+'７月'!F41</f>
        <v>347</v>
      </c>
      <c r="N41" s="22">
        <f>'６月'!N40+'７月'!G41</f>
        <v>383</v>
      </c>
      <c r="O41" s="22">
        <f>'６月'!O40+'７月'!H41</f>
        <v>401</v>
      </c>
      <c r="P41" s="22">
        <f>'６月'!P40+'７月'!I41</f>
        <v>426</v>
      </c>
      <c r="Q41" s="22">
        <f>'６月'!Q40+'７月'!J41</f>
        <v>427</v>
      </c>
      <c r="R41" s="23">
        <f>'６月'!R40+'７月'!K41</f>
        <v>428</v>
      </c>
      <c r="S41" s="21"/>
      <c r="T41" s="8">
        <f>'６月'!T40+'７月'!F41</f>
        <v>347</v>
      </c>
      <c r="U41" s="22">
        <f>'６月'!U40+'７月'!G41</f>
        <v>383</v>
      </c>
      <c r="V41" s="22">
        <f>'６月'!V40+'７月'!H41</f>
        <v>401</v>
      </c>
      <c r="W41" s="22">
        <f>'６月'!W40+'７月'!I41</f>
        <v>426</v>
      </c>
      <c r="X41" s="22">
        <f>'６月'!X40+'７月'!J41</f>
        <v>427</v>
      </c>
      <c r="Y41" s="23">
        <f>'６月'!Y40+'７月'!K41</f>
        <v>428</v>
      </c>
      <c r="Z41" s="19"/>
      <c r="AA41" s="1522"/>
      <c r="AB41" s="1532" t="s">
        <v>142</v>
      </c>
      <c r="AC41" s="1533"/>
      <c r="AD41" s="32"/>
      <c r="AE41" s="9"/>
      <c r="AF41" s="9"/>
      <c r="AG41" s="9"/>
      <c r="AH41" s="9"/>
      <c r="AI41" s="9"/>
      <c r="AJ41" s="9"/>
      <c r="AK41" s="9"/>
      <c r="AL41" s="18"/>
      <c r="AM41" s="1535"/>
      <c r="AN41" s="1533"/>
      <c r="AO41" s="17"/>
      <c r="AP41" s="32"/>
      <c r="AQ41" s="9"/>
      <c r="AR41" s="9"/>
      <c r="AS41" s="18"/>
      <c r="AT41" s="17"/>
      <c r="AU41" s="17"/>
      <c r="AV41" s="17"/>
      <c r="AW41" s="1535"/>
      <c r="AX41" s="1533"/>
      <c r="AY41" s="17"/>
    </row>
    <row r="42" spans="2:79" s="1" customFormat="1" ht="12" customHeight="1">
      <c r="B42" s="1449" t="s">
        <v>244</v>
      </c>
      <c r="C42" s="1450"/>
      <c r="D42" s="1450"/>
      <c r="E42" s="1451"/>
      <c r="F42" s="8">
        <f t="shared" ref="F42:K42" si="2">X35</f>
        <v>72.5</v>
      </c>
      <c r="G42" s="22">
        <f t="shared" si="2"/>
        <v>72.5</v>
      </c>
      <c r="H42" s="22">
        <f t="shared" si="2"/>
        <v>76.5</v>
      </c>
      <c r="I42" s="22">
        <f t="shared" si="2"/>
        <v>78.5</v>
      </c>
      <c r="J42" s="22">
        <f t="shared" si="2"/>
        <v>72.5</v>
      </c>
      <c r="K42" s="23">
        <f t="shared" si="2"/>
        <v>81.5</v>
      </c>
      <c r="L42" s="21" t="s">
        <v>14</v>
      </c>
      <c r="M42" s="8">
        <f>'６月'!M41+'７月'!F42</f>
        <v>321.5</v>
      </c>
      <c r="N42" s="22">
        <f>'６月'!N41+'７月'!G42</f>
        <v>358.5</v>
      </c>
      <c r="O42" s="22">
        <f>'６月'!O41+'７月'!H42</f>
        <v>376.5</v>
      </c>
      <c r="P42" s="22">
        <f>'６月'!P41+'７月'!I42</f>
        <v>388.5</v>
      </c>
      <c r="Q42" s="22">
        <f>'６月'!Q41+'７月'!J42</f>
        <v>382.5</v>
      </c>
      <c r="R42" s="23">
        <f>'６月'!R41+'７月'!K42</f>
        <v>385.5</v>
      </c>
      <c r="S42" s="21" t="s">
        <v>15</v>
      </c>
      <c r="T42" s="8">
        <f>'６月'!T41+'７月'!F42</f>
        <v>321.5</v>
      </c>
      <c r="U42" s="22">
        <f>'６月'!U41+'７月'!G42</f>
        <v>358.5</v>
      </c>
      <c r="V42" s="22">
        <f>'６月'!V41+'７月'!H42</f>
        <v>376.5</v>
      </c>
      <c r="W42" s="22">
        <f>'６月'!W41+'７月'!I42</f>
        <v>388.5</v>
      </c>
      <c r="X42" s="22">
        <f>'６月'!X41+'７月'!J42</f>
        <v>382.5</v>
      </c>
      <c r="Y42" s="23">
        <f>'６月'!Y41+'７月'!K42</f>
        <v>385.5</v>
      </c>
      <c r="Z42" s="19"/>
      <c r="AA42" s="1520" t="s">
        <v>128</v>
      </c>
      <c r="AB42" s="1523" t="s">
        <v>59</v>
      </c>
      <c r="AC42" s="1524"/>
      <c r="AD42" s="35"/>
      <c r="AE42" s="33"/>
      <c r="AF42" s="33"/>
      <c r="AG42" s="33"/>
      <c r="AH42" s="33"/>
      <c r="AI42" s="33"/>
      <c r="AJ42" s="33"/>
      <c r="AK42" s="33"/>
      <c r="AL42" s="34"/>
      <c r="AM42" s="1518"/>
      <c r="AN42" s="1519"/>
      <c r="AO42" s="15"/>
      <c r="AP42" s="35"/>
      <c r="AQ42" s="33"/>
      <c r="AR42" s="33"/>
      <c r="AS42" s="34"/>
      <c r="AT42" s="15"/>
      <c r="AU42" s="15"/>
      <c r="AV42" s="15"/>
      <c r="AW42" s="1518"/>
      <c r="AX42" s="1519"/>
      <c r="AY42" s="15"/>
    </row>
    <row r="43" spans="2:79" s="1" customFormat="1" ht="12" customHeight="1">
      <c r="B43" s="1441" t="s">
        <v>3</v>
      </c>
      <c r="C43" s="1442"/>
      <c r="D43" s="1442"/>
      <c r="E43" s="1443"/>
      <c r="F43" s="8">
        <f t="shared" ref="F43:K43" si="3">AD35</f>
        <v>5.5</v>
      </c>
      <c r="G43" s="22">
        <f t="shared" si="3"/>
        <v>5.5</v>
      </c>
      <c r="H43" s="22">
        <f t="shared" si="3"/>
        <v>5.5</v>
      </c>
      <c r="I43" s="22">
        <f t="shared" si="3"/>
        <v>5.5</v>
      </c>
      <c r="J43" s="22">
        <f t="shared" si="3"/>
        <v>12.5</v>
      </c>
      <c r="K43" s="23">
        <f t="shared" si="3"/>
        <v>4.5</v>
      </c>
      <c r="L43" s="21" t="s">
        <v>15</v>
      </c>
      <c r="M43" s="8">
        <f>'６月'!M42+'７月'!F43</f>
        <v>25.5</v>
      </c>
      <c r="N43" s="22">
        <f>'６月'!N42+'７月'!G43</f>
        <v>24.5</v>
      </c>
      <c r="O43" s="22">
        <f>'６月'!O42+'７月'!H43</f>
        <v>24.5</v>
      </c>
      <c r="P43" s="22">
        <f>'６月'!P42+'７月'!I43</f>
        <v>25.5</v>
      </c>
      <c r="Q43" s="22">
        <f>'６月'!Q42+'７月'!J43</f>
        <v>32.5</v>
      </c>
      <c r="R43" s="23">
        <f>'６月'!R42+'７月'!K43</f>
        <v>30.5</v>
      </c>
      <c r="S43" s="21"/>
      <c r="T43" s="8">
        <f>'６月'!T42+'７月'!F43</f>
        <v>25.5</v>
      </c>
      <c r="U43" s="22">
        <f>'６月'!U42+'７月'!G43</f>
        <v>24.5</v>
      </c>
      <c r="V43" s="22">
        <f>'６月'!V42+'７月'!H43</f>
        <v>24.5</v>
      </c>
      <c r="W43" s="22">
        <f>'６月'!W42+'７月'!I43</f>
        <v>25.5</v>
      </c>
      <c r="X43" s="22">
        <f>'６月'!X42+'７月'!J43</f>
        <v>32.5</v>
      </c>
      <c r="Y43" s="23">
        <f>'６月'!Y42+'７月'!K43</f>
        <v>30.5</v>
      </c>
      <c r="Z43" s="19"/>
      <c r="AA43" s="1521"/>
      <c r="AB43" s="1565" t="s">
        <v>141</v>
      </c>
      <c r="AC43" s="1566"/>
      <c r="AD43" s="8"/>
      <c r="AE43" s="22"/>
      <c r="AF43" s="22"/>
      <c r="AG43" s="22"/>
      <c r="AH43" s="22"/>
      <c r="AI43" s="22"/>
      <c r="AJ43" s="22"/>
      <c r="AK43" s="22"/>
      <c r="AL43" s="23"/>
      <c r="AM43" s="1534"/>
      <c r="AN43" s="1528"/>
      <c r="AO43" s="21"/>
      <c r="AP43" s="8"/>
      <c r="AQ43" s="22"/>
      <c r="AR43" s="22"/>
      <c r="AS43" s="23"/>
      <c r="AT43" s="21"/>
      <c r="AU43" s="21"/>
      <c r="AV43" s="21"/>
      <c r="AW43" s="1534"/>
      <c r="AX43" s="1528"/>
      <c r="AY43" s="21"/>
    </row>
    <row r="44" spans="2:79" s="1" customFormat="1" ht="12" customHeight="1">
      <c r="B44" s="1441"/>
      <c r="C44" s="1442"/>
      <c r="D44" s="1442"/>
      <c r="E44" s="1443"/>
      <c r="F44" s="8"/>
      <c r="G44" s="22"/>
      <c r="H44" s="22"/>
      <c r="I44" s="22"/>
      <c r="J44" s="22"/>
      <c r="K44" s="23"/>
      <c r="L44" s="21"/>
      <c r="M44" s="8"/>
      <c r="N44" s="22"/>
      <c r="O44" s="22"/>
      <c r="P44" s="22"/>
      <c r="Q44" s="22"/>
      <c r="R44" s="23"/>
      <c r="S44" s="21"/>
      <c r="T44" s="8"/>
      <c r="U44" s="22"/>
      <c r="V44" s="22"/>
      <c r="W44" s="22"/>
      <c r="X44" s="22"/>
      <c r="Y44" s="23"/>
      <c r="Z44" s="19"/>
      <c r="AA44" s="1522"/>
      <c r="AB44" s="1532" t="s">
        <v>142</v>
      </c>
      <c r="AC44" s="1533"/>
      <c r="AD44" s="32"/>
      <c r="AE44" s="9"/>
      <c r="AF44" s="9"/>
      <c r="AG44" s="9"/>
      <c r="AH44" s="9"/>
      <c r="AI44" s="9"/>
      <c r="AJ44" s="9"/>
      <c r="AK44" s="9"/>
      <c r="AL44" s="18"/>
      <c r="AM44" s="1535"/>
      <c r="AN44" s="1533"/>
      <c r="AO44" s="17"/>
      <c r="AP44" s="32"/>
      <c r="AQ44" s="9"/>
      <c r="AR44" s="9"/>
      <c r="AS44" s="18"/>
      <c r="AT44" s="17"/>
      <c r="AU44" s="17"/>
      <c r="AV44" s="17"/>
      <c r="AW44" s="1563"/>
      <c r="AX44" s="1564"/>
      <c r="AY44" s="97"/>
    </row>
    <row r="45" spans="2:79" s="1" customFormat="1" ht="12" customHeight="1">
      <c r="B45" s="1444" t="s">
        <v>53</v>
      </c>
      <c r="C45" s="1445"/>
      <c r="D45" s="1445"/>
      <c r="E45" s="1446"/>
      <c r="F45" s="8">
        <f t="shared" ref="F45:K45" si="4">AJ35</f>
        <v>0</v>
      </c>
      <c r="G45" s="22">
        <f t="shared" si="4"/>
        <v>0</v>
      </c>
      <c r="H45" s="22">
        <f t="shared" si="4"/>
        <v>0</v>
      </c>
      <c r="I45" s="22">
        <f t="shared" si="4"/>
        <v>1</v>
      </c>
      <c r="J45" s="22">
        <f t="shared" si="4"/>
        <v>1</v>
      </c>
      <c r="K45" s="23">
        <f t="shared" si="4"/>
        <v>1</v>
      </c>
      <c r="L45" s="21"/>
      <c r="M45" s="8">
        <f>'６月'!M44+'７月'!F45</f>
        <v>0</v>
      </c>
      <c r="N45" s="22">
        <f>'６月'!N44+'７月'!G45</f>
        <v>0</v>
      </c>
      <c r="O45" s="22">
        <f>'６月'!O44+'７月'!H45</f>
        <v>0</v>
      </c>
      <c r="P45" s="22">
        <f>'６月'!P44+'７月'!I45</f>
        <v>8</v>
      </c>
      <c r="Q45" s="22">
        <f>'６月'!Q44+'７月'!J45</f>
        <v>8</v>
      </c>
      <c r="R45" s="23">
        <f>'６月'!R44+'７月'!K45</f>
        <v>8</v>
      </c>
      <c r="S45" s="21"/>
      <c r="T45" s="8">
        <f>'６月'!T44+'７月'!F45</f>
        <v>0</v>
      </c>
      <c r="U45" s="22">
        <f>'６月'!U44+'７月'!G45</f>
        <v>0</v>
      </c>
      <c r="V45" s="22">
        <f>'６月'!V44+'７月'!H45</f>
        <v>0</v>
      </c>
      <c r="W45" s="22">
        <f>'６月'!W44+'７月'!I45</f>
        <v>8</v>
      </c>
      <c r="X45" s="22">
        <f>'６月'!X44+'７月'!J45</f>
        <v>8</v>
      </c>
      <c r="Y45" s="23">
        <f>'６月'!Y44+'７月'!K45</f>
        <v>8</v>
      </c>
      <c r="Z45" s="19"/>
      <c r="AA45" s="1520" t="s">
        <v>144</v>
      </c>
      <c r="AB45" s="1523" t="s">
        <v>59</v>
      </c>
      <c r="AC45" s="1524"/>
      <c r="AD45" s="60"/>
      <c r="AE45" s="59"/>
      <c r="AF45" s="59"/>
      <c r="AG45" s="59"/>
      <c r="AH45" s="59"/>
      <c r="AI45" s="59"/>
      <c r="AJ45" s="59"/>
      <c r="AK45" s="59"/>
      <c r="AL45" s="96"/>
      <c r="AM45" s="1567"/>
      <c r="AN45" s="1568"/>
      <c r="AO45" s="98"/>
      <c r="AP45" s="60"/>
      <c r="AQ45" s="59"/>
      <c r="AR45" s="59"/>
      <c r="AS45" s="96"/>
      <c r="AT45" s="98"/>
      <c r="AU45" s="98"/>
      <c r="AV45" s="98"/>
      <c r="AW45" s="1567"/>
      <c r="AX45" s="1568"/>
      <c r="AY45" s="98"/>
    </row>
    <row r="46" spans="2:79" s="1" customFormat="1" ht="12" customHeight="1">
      <c r="B46" s="1441" t="s">
        <v>4</v>
      </c>
      <c r="C46" s="1442"/>
      <c r="D46" s="1442"/>
      <c r="E46" s="1443"/>
      <c r="F46" s="8">
        <v>0</v>
      </c>
      <c r="G46" s="22">
        <v>0</v>
      </c>
      <c r="H46" s="22">
        <f>AP35</f>
        <v>0</v>
      </c>
      <c r="I46" s="22">
        <f>AQ35</f>
        <v>3</v>
      </c>
      <c r="J46" s="22">
        <f>AR35</f>
        <v>3</v>
      </c>
      <c r="K46" s="23">
        <f>AS35</f>
        <v>3</v>
      </c>
      <c r="L46" s="21"/>
      <c r="M46" s="8">
        <f>'６月'!M45+'７月'!F46</f>
        <v>0</v>
      </c>
      <c r="N46" s="22">
        <f>'６月'!N45+'７月'!G46</f>
        <v>0</v>
      </c>
      <c r="O46" s="22">
        <f>'６月'!O45+'７月'!H46</f>
        <v>0</v>
      </c>
      <c r="P46" s="22">
        <f>'６月'!P45+'７月'!I46</f>
        <v>4</v>
      </c>
      <c r="Q46" s="22">
        <f>'６月'!Q45+'７月'!J46</f>
        <v>4</v>
      </c>
      <c r="R46" s="23">
        <f>'６月'!R45+'７月'!K46</f>
        <v>4</v>
      </c>
      <c r="S46" s="21"/>
      <c r="T46" s="8">
        <f>'６月'!T45+'７月'!F46</f>
        <v>0</v>
      </c>
      <c r="U46" s="22">
        <f>'６月'!U45+'７月'!G46</f>
        <v>0</v>
      </c>
      <c r="V46" s="22">
        <f>'６月'!V45+'７月'!H46</f>
        <v>0</v>
      </c>
      <c r="W46" s="22">
        <f>'６月'!W45+'７月'!I46</f>
        <v>4</v>
      </c>
      <c r="X46" s="22">
        <f>'６月'!X45+'７月'!J46</f>
        <v>4</v>
      </c>
      <c r="Y46" s="23">
        <f>'６月'!Y45+'７月'!K46</f>
        <v>4</v>
      </c>
      <c r="Z46" s="20"/>
      <c r="AA46" s="1521"/>
      <c r="AB46" s="1565" t="s">
        <v>141</v>
      </c>
      <c r="AC46" s="1566"/>
      <c r="AD46" s="99"/>
      <c r="AE46" s="100"/>
      <c r="AF46" s="100"/>
      <c r="AG46" s="100"/>
      <c r="AH46" s="100"/>
      <c r="AI46" s="100"/>
      <c r="AJ46" s="100"/>
      <c r="AK46" s="100"/>
      <c r="AL46" s="101"/>
      <c r="AM46" s="1569"/>
      <c r="AN46" s="1570"/>
      <c r="AO46" s="102"/>
      <c r="AP46" s="99"/>
      <c r="AQ46" s="100"/>
      <c r="AR46" s="100"/>
      <c r="AS46" s="101"/>
      <c r="AT46" s="102"/>
      <c r="AU46" s="102"/>
      <c r="AV46" s="102"/>
      <c r="AW46" s="1569"/>
      <c r="AX46" s="1570"/>
      <c r="AY46" s="102"/>
    </row>
    <row r="47" spans="2:79" s="1" customFormat="1" ht="12" customHeight="1">
      <c r="B47" s="1429" t="s">
        <v>329</v>
      </c>
      <c r="C47" s="1430"/>
      <c r="D47" s="1430"/>
      <c r="E47" s="1431"/>
      <c r="F47" s="32"/>
      <c r="G47" s="9"/>
      <c r="H47" s="9"/>
      <c r="I47" s="9"/>
      <c r="J47" s="9"/>
      <c r="K47" s="18"/>
      <c r="L47" s="17"/>
      <c r="M47" s="32">
        <f>'６月'!M46+'７月'!F47</f>
        <v>0</v>
      </c>
      <c r="N47" s="9">
        <f>'６月'!N46+'７月'!G47</f>
        <v>0</v>
      </c>
      <c r="O47" s="9">
        <f>'６月'!O46+'７月'!H47</f>
        <v>0</v>
      </c>
      <c r="P47" s="9">
        <f>'６月'!P46+'７月'!I47</f>
        <v>0</v>
      </c>
      <c r="Q47" s="9">
        <f>'６月'!Q46+'７月'!J47</f>
        <v>0</v>
      </c>
      <c r="R47" s="18">
        <f>'６月'!R46+'７月'!K47</f>
        <v>0</v>
      </c>
      <c r="S47" s="17"/>
      <c r="T47" s="32">
        <f>'６月'!T46+'７月'!F47</f>
        <v>0</v>
      </c>
      <c r="U47" s="9">
        <f>'６月'!U46+'７月'!G47</f>
        <v>0</v>
      </c>
      <c r="V47" s="9">
        <f>'６月'!V46+'７月'!H47</f>
        <v>0</v>
      </c>
      <c r="W47" s="9">
        <f>'６月'!W46+'７月'!I47</f>
        <v>0</v>
      </c>
      <c r="X47" s="9">
        <f>'６月'!X46+'７月'!J47</f>
        <v>0</v>
      </c>
      <c r="Y47" s="18">
        <f>'６月'!Y46+'７月'!K47</f>
        <v>0</v>
      </c>
      <c r="Z47" s="20"/>
      <c r="AA47" s="1522"/>
      <c r="AB47" s="1525" t="s">
        <v>142</v>
      </c>
      <c r="AC47" s="1526"/>
      <c r="AD47" s="103"/>
      <c r="AE47" s="58"/>
      <c r="AF47" s="58"/>
      <c r="AG47" s="58"/>
      <c r="AH47" s="58"/>
      <c r="AI47" s="58"/>
      <c r="AJ47" s="58"/>
      <c r="AK47" s="58"/>
      <c r="AL47" s="104"/>
      <c r="AM47" s="1563"/>
      <c r="AN47" s="1564"/>
      <c r="AO47" s="97"/>
      <c r="AP47" s="103"/>
      <c r="AQ47" s="58"/>
      <c r="AR47" s="58"/>
      <c r="AS47" s="104"/>
      <c r="AT47" s="97"/>
      <c r="AU47" s="97"/>
      <c r="AV47" s="97"/>
      <c r="AW47" s="1563"/>
      <c r="AX47" s="1564"/>
      <c r="AY47" s="97"/>
    </row>
    <row r="48" spans="2:79" ht="12" customHeight="1"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12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2" customHeight="1"/>
    <row r="51" spans="2:12" ht="12" customHeight="1"/>
    <row r="52" spans="2:12" ht="12" customHeight="1"/>
    <row r="53" spans="2:12" ht="12" customHeight="1"/>
    <row r="54" spans="2:12" ht="12" customHeight="1"/>
    <row r="55" spans="2:12" ht="12" customHeight="1"/>
    <row r="56" spans="2:12" ht="12" customHeight="1"/>
    <row r="57" spans="2:12" ht="12" customHeight="1"/>
    <row r="58" spans="2:12" ht="12" customHeight="1"/>
    <row r="59" spans="2:12" ht="12" customHeight="1"/>
  </sheetData>
  <mergeCells count="112">
    <mergeCell ref="AW47:AX47"/>
    <mergeCell ref="AB43:AC43"/>
    <mergeCell ref="AM43:AN43"/>
    <mergeCell ref="AW43:AX43"/>
    <mergeCell ref="AB44:AC44"/>
    <mergeCell ref="AM44:AN44"/>
    <mergeCell ref="AB46:AC46"/>
    <mergeCell ref="AB47:AC47"/>
    <mergeCell ref="AW41:AX41"/>
    <mergeCell ref="AM47:AN47"/>
    <mergeCell ref="AW39:AX39"/>
    <mergeCell ref="D33:P33"/>
    <mergeCell ref="AT6:AY6"/>
    <mergeCell ref="AM46:AN46"/>
    <mergeCell ref="AW46:AX46"/>
    <mergeCell ref="AW44:AX44"/>
    <mergeCell ref="AM45:AN45"/>
    <mergeCell ref="AW45:AX45"/>
    <mergeCell ref="AM42:AN42"/>
    <mergeCell ref="AW42:AX42"/>
    <mergeCell ref="AW40:AX40"/>
    <mergeCell ref="AT30:AY30"/>
    <mergeCell ref="AT31:AY31"/>
    <mergeCell ref="AY37:AY38"/>
    <mergeCell ref="AU37:AU38"/>
    <mergeCell ref="AV37:AV38"/>
    <mergeCell ref="AT37:AT38"/>
    <mergeCell ref="AW37:AX38"/>
    <mergeCell ref="AT35:AY35"/>
    <mergeCell ref="AB45:AC45"/>
    <mergeCell ref="B46:E46"/>
    <mergeCell ref="B43:E43"/>
    <mergeCell ref="B42:E42"/>
    <mergeCell ref="D20:P20"/>
    <mergeCell ref="B35:C35"/>
    <mergeCell ref="R35:W35"/>
    <mergeCell ref="AP2:AS2"/>
    <mergeCell ref="AA37:AC38"/>
    <mergeCell ref="AD37:AL37"/>
    <mergeCell ref="AM37:AN38"/>
    <mergeCell ref="AO37:AO38"/>
    <mergeCell ref="AP37:AS37"/>
    <mergeCell ref="AD2:AI2"/>
    <mergeCell ref="AJ2:AO2"/>
    <mergeCell ref="D31:P31"/>
    <mergeCell ref="D14:P14"/>
    <mergeCell ref="D9:P9"/>
    <mergeCell ref="D10:P10"/>
    <mergeCell ref="D11:P11"/>
    <mergeCell ref="D18:P18"/>
    <mergeCell ref="D19:P19"/>
    <mergeCell ref="D13:P13"/>
    <mergeCell ref="R2:W2"/>
    <mergeCell ref="Q2:Q3"/>
    <mergeCell ref="D2:P3"/>
    <mergeCell ref="D15:P15"/>
    <mergeCell ref="D16:P16"/>
    <mergeCell ref="D17:P17"/>
    <mergeCell ref="B47:E47"/>
    <mergeCell ref="B44:E44"/>
    <mergeCell ref="AM39:AN39"/>
    <mergeCell ref="B39:E39"/>
    <mergeCell ref="D32:P32"/>
    <mergeCell ref="AB40:AC40"/>
    <mergeCell ref="B37:E37"/>
    <mergeCell ref="B38:E38"/>
    <mergeCell ref="D26:P26"/>
    <mergeCell ref="D27:P27"/>
    <mergeCell ref="D28:P28"/>
    <mergeCell ref="D34:P34"/>
    <mergeCell ref="D35:P35"/>
    <mergeCell ref="AM41:AN41"/>
    <mergeCell ref="B40:E40"/>
    <mergeCell ref="AA39:AA41"/>
    <mergeCell ref="AB39:AC39"/>
    <mergeCell ref="AB41:AC41"/>
    <mergeCell ref="B41:E41"/>
    <mergeCell ref="AM40:AN40"/>
    <mergeCell ref="B45:E45"/>
    <mergeCell ref="AA42:AA44"/>
    <mergeCell ref="AB42:AC42"/>
    <mergeCell ref="AA45:AA47"/>
    <mergeCell ref="AT14:AY14"/>
    <mergeCell ref="AT32:AY32"/>
    <mergeCell ref="D4:P4"/>
    <mergeCell ref="D5:P5"/>
    <mergeCell ref="D6:P6"/>
    <mergeCell ref="D12:P12"/>
    <mergeCell ref="B1:AY1"/>
    <mergeCell ref="D7:P7"/>
    <mergeCell ref="D8:P8"/>
    <mergeCell ref="B2:B3"/>
    <mergeCell ref="C2:C3"/>
    <mergeCell ref="AT2:AY3"/>
    <mergeCell ref="X2:AC2"/>
    <mergeCell ref="AT4:AY4"/>
    <mergeCell ref="AT5:AY5"/>
    <mergeCell ref="AT7:AY7"/>
    <mergeCell ref="AT25:AY25"/>
    <mergeCell ref="AT9:AY9"/>
    <mergeCell ref="AT34:AY34"/>
    <mergeCell ref="AT26:AY26"/>
    <mergeCell ref="AT27:AY27"/>
    <mergeCell ref="AT28:AY28"/>
    <mergeCell ref="AT29:AY29"/>
    <mergeCell ref="D21:P21"/>
    <mergeCell ref="D22:P22"/>
    <mergeCell ref="D23:P23"/>
    <mergeCell ref="D30:P30"/>
    <mergeCell ref="D29:P29"/>
    <mergeCell ref="D24:P24"/>
    <mergeCell ref="D25:P25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U59"/>
  <sheetViews>
    <sheetView topLeftCell="A13" zoomScale="130" zoomScaleNormal="130" workbookViewId="0">
      <selection activeCell="W36" sqref="W36"/>
    </sheetView>
  </sheetViews>
  <sheetFormatPr defaultRowHeight="13.2"/>
  <cols>
    <col min="1" max="1" width="0.6640625" customWidth="1"/>
    <col min="2" max="51" width="2.6640625" customWidth="1"/>
  </cols>
  <sheetData>
    <row r="1" spans="2:52" ht="20.100000000000001" customHeight="1" thickBot="1">
      <c r="B1" s="1464" t="s">
        <v>465</v>
      </c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4"/>
      <c r="W1" s="1464"/>
      <c r="X1" s="1464"/>
      <c r="Y1" s="1464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5"/>
      <c r="AO1" s="1465"/>
      <c r="AP1" s="1465"/>
      <c r="AQ1" s="1465"/>
      <c r="AR1" s="1465"/>
      <c r="AS1" s="1465"/>
      <c r="AT1" s="1465"/>
      <c r="AU1" s="1465"/>
      <c r="AV1" s="1465"/>
      <c r="AW1" s="1465"/>
      <c r="AX1" s="1465"/>
      <c r="AY1" s="1465"/>
    </row>
    <row r="2" spans="2:52" s="2" customFormat="1" ht="12" customHeight="1">
      <c r="B2" s="1643" t="s">
        <v>1</v>
      </c>
      <c r="C2" s="1644" t="s">
        <v>2</v>
      </c>
      <c r="D2" s="1631" t="s">
        <v>6</v>
      </c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3"/>
      <c r="Q2" s="1646" t="s">
        <v>276</v>
      </c>
      <c r="R2" s="1631" t="s">
        <v>57</v>
      </c>
      <c r="S2" s="1648"/>
      <c r="T2" s="1648"/>
      <c r="U2" s="1648"/>
      <c r="V2" s="1648"/>
      <c r="W2" s="1649"/>
      <c r="X2" s="1631" t="s">
        <v>211</v>
      </c>
      <c r="Y2" s="1648"/>
      <c r="Z2" s="1648"/>
      <c r="AA2" s="1648"/>
      <c r="AB2" s="1648"/>
      <c r="AC2" s="1649"/>
      <c r="AD2" s="1643" t="s">
        <v>27</v>
      </c>
      <c r="AE2" s="1632"/>
      <c r="AF2" s="1632"/>
      <c r="AG2" s="1632"/>
      <c r="AH2" s="1632"/>
      <c r="AI2" s="1644"/>
      <c r="AJ2" s="1650" t="s">
        <v>139</v>
      </c>
      <c r="AK2" s="1651"/>
      <c r="AL2" s="1651"/>
      <c r="AM2" s="1651"/>
      <c r="AN2" s="1651"/>
      <c r="AO2" s="1652"/>
      <c r="AP2" s="1643" t="s">
        <v>140</v>
      </c>
      <c r="AQ2" s="1632"/>
      <c r="AR2" s="1632"/>
      <c r="AS2" s="1644"/>
      <c r="AT2" s="1653" t="s">
        <v>275</v>
      </c>
      <c r="AU2" s="1653"/>
      <c r="AV2" s="1653"/>
      <c r="AW2" s="1653"/>
      <c r="AX2" s="1653"/>
      <c r="AY2" s="1654"/>
      <c r="AZ2" s="7"/>
    </row>
    <row r="3" spans="2:52" s="2" customFormat="1" ht="12" customHeight="1" thickBot="1">
      <c r="B3" s="1634"/>
      <c r="C3" s="1645"/>
      <c r="D3" s="1634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6"/>
      <c r="Q3" s="1647"/>
      <c r="R3" s="896" t="s">
        <v>28</v>
      </c>
      <c r="S3" s="897" t="s">
        <v>29</v>
      </c>
      <c r="T3" s="897" t="s">
        <v>30</v>
      </c>
      <c r="U3" s="897" t="s">
        <v>31</v>
      </c>
      <c r="V3" s="897" t="s">
        <v>32</v>
      </c>
      <c r="W3" s="898" t="s">
        <v>33</v>
      </c>
      <c r="X3" s="896" t="s">
        <v>8</v>
      </c>
      <c r="Y3" s="897" t="s">
        <v>9</v>
      </c>
      <c r="Z3" s="897" t="s">
        <v>10</v>
      </c>
      <c r="AA3" s="897" t="s">
        <v>11</v>
      </c>
      <c r="AB3" s="897" t="s">
        <v>12</v>
      </c>
      <c r="AC3" s="898" t="s">
        <v>13</v>
      </c>
      <c r="AD3" s="896" t="s">
        <v>8</v>
      </c>
      <c r="AE3" s="897" t="s">
        <v>9</v>
      </c>
      <c r="AF3" s="897" t="s">
        <v>10</v>
      </c>
      <c r="AG3" s="897" t="s">
        <v>11</v>
      </c>
      <c r="AH3" s="897" t="s">
        <v>12</v>
      </c>
      <c r="AI3" s="898" t="s">
        <v>13</v>
      </c>
      <c r="AJ3" s="896" t="s">
        <v>8</v>
      </c>
      <c r="AK3" s="897" t="s">
        <v>9</v>
      </c>
      <c r="AL3" s="897" t="s">
        <v>10</v>
      </c>
      <c r="AM3" s="897" t="s">
        <v>11</v>
      </c>
      <c r="AN3" s="897" t="s">
        <v>12</v>
      </c>
      <c r="AO3" s="898" t="s">
        <v>13</v>
      </c>
      <c r="AP3" s="896"/>
      <c r="AQ3" s="897" t="s">
        <v>11</v>
      </c>
      <c r="AR3" s="897" t="s">
        <v>12</v>
      </c>
      <c r="AS3" s="898" t="s">
        <v>13</v>
      </c>
      <c r="AT3" s="1655"/>
      <c r="AU3" s="1655"/>
      <c r="AV3" s="1655"/>
      <c r="AW3" s="1655"/>
      <c r="AX3" s="1655"/>
      <c r="AY3" s="1656"/>
      <c r="AZ3" s="7"/>
    </row>
    <row r="4" spans="2:52" ht="12" customHeight="1">
      <c r="B4" s="866">
        <f>スクールカレンダー!M13</f>
        <v>1</v>
      </c>
      <c r="C4" s="867" t="str">
        <f>スクールカレンダー!N13</f>
        <v>土</v>
      </c>
      <c r="D4" s="1637" t="str">
        <f>IF(スクールカレンダー!O13="","",スクールカレンダー!O13)</f>
        <v/>
      </c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9"/>
      <c r="Q4" s="881"/>
      <c r="R4" s="866"/>
      <c r="S4" s="868"/>
      <c r="T4" s="868"/>
      <c r="U4" s="868"/>
      <c r="V4" s="868"/>
      <c r="W4" s="867"/>
      <c r="X4" s="866"/>
      <c r="Y4" s="868"/>
      <c r="Z4" s="868"/>
      <c r="AA4" s="868"/>
      <c r="AB4" s="868"/>
      <c r="AC4" s="867"/>
      <c r="AD4" s="866"/>
      <c r="AE4" s="868"/>
      <c r="AF4" s="868"/>
      <c r="AG4" s="868"/>
      <c r="AH4" s="868"/>
      <c r="AI4" s="867"/>
      <c r="AJ4" s="866"/>
      <c r="AK4" s="868"/>
      <c r="AL4" s="868"/>
      <c r="AM4" s="868"/>
      <c r="AN4" s="868"/>
      <c r="AO4" s="867"/>
      <c r="AP4" s="866"/>
      <c r="AQ4" s="868"/>
      <c r="AR4" s="868"/>
      <c r="AS4" s="867"/>
      <c r="AT4" s="1657"/>
      <c r="AU4" s="1657"/>
      <c r="AV4" s="1657"/>
      <c r="AW4" s="1657"/>
      <c r="AX4" s="1657"/>
      <c r="AY4" s="1658"/>
      <c r="AZ4" s="6"/>
    </row>
    <row r="5" spans="2:52" ht="12" customHeight="1">
      <c r="B5" s="866">
        <f>スクールカレンダー!M14</f>
        <v>2</v>
      </c>
      <c r="C5" s="867" t="str">
        <f>スクールカレンダー!N14</f>
        <v>日</v>
      </c>
      <c r="D5" s="1637" t="str">
        <f>IF(スクールカレンダー!O14="","",スクールカレンダー!O14)</f>
        <v/>
      </c>
      <c r="E5" s="1638"/>
      <c r="F5" s="1638"/>
      <c r="G5" s="1638"/>
      <c r="H5" s="1638"/>
      <c r="I5" s="1638"/>
      <c r="J5" s="1638"/>
      <c r="K5" s="1638"/>
      <c r="L5" s="1638"/>
      <c r="M5" s="1638"/>
      <c r="N5" s="1638"/>
      <c r="O5" s="1638"/>
      <c r="P5" s="1639"/>
      <c r="Q5" s="881"/>
      <c r="R5" s="866"/>
      <c r="S5" s="868"/>
      <c r="T5" s="868"/>
      <c r="U5" s="868"/>
      <c r="V5" s="868"/>
      <c r="W5" s="867"/>
      <c r="X5" s="866"/>
      <c r="Y5" s="868"/>
      <c r="Z5" s="868"/>
      <c r="AA5" s="868"/>
      <c r="AB5" s="868"/>
      <c r="AC5" s="867"/>
      <c r="AD5" s="866"/>
      <c r="AE5" s="868"/>
      <c r="AF5" s="868"/>
      <c r="AG5" s="868"/>
      <c r="AH5" s="868"/>
      <c r="AI5" s="867"/>
      <c r="AJ5" s="866"/>
      <c r="AK5" s="868"/>
      <c r="AL5" s="868"/>
      <c r="AM5" s="868"/>
      <c r="AN5" s="868"/>
      <c r="AO5" s="867"/>
      <c r="AP5" s="866"/>
      <c r="AQ5" s="868"/>
      <c r="AR5" s="868"/>
      <c r="AS5" s="867"/>
      <c r="AT5" s="1657"/>
      <c r="AU5" s="1657"/>
      <c r="AV5" s="1657"/>
      <c r="AW5" s="1657"/>
      <c r="AX5" s="1657"/>
      <c r="AY5" s="1658"/>
      <c r="AZ5" s="6"/>
    </row>
    <row r="6" spans="2:52" ht="12" customHeight="1">
      <c r="B6" s="866">
        <f>スクールカレンダー!M15</f>
        <v>3</v>
      </c>
      <c r="C6" s="867" t="str">
        <f>スクールカレンダー!N15</f>
        <v>月</v>
      </c>
      <c r="D6" s="1637" t="str">
        <f>IF(スクールカレンダー!O15="","",スクールカレンダー!O15)</f>
        <v/>
      </c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9"/>
      <c r="Q6" s="881"/>
      <c r="R6" s="866"/>
      <c r="S6" s="868"/>
      <c r="T6" s="868"/>
      <c r="U6" s="868"/>
      <c r="V6" s="868"/>
      <c r="W6" s="867"/>
      <c r="X6" s="866"/>
      <c r="Y6" s="868"/>
      <c r="Z6" s="868"/>
      <c r="AA6" s="868"/>
      <c r="AB6" s="868"/>
      <c r="AC6" s="867"/>
      <c r="AD6" s="866"/>
      <c r="AE6" s="868"/>
      <c r="AF6" s="868"/>
      <c r="AG6" s="868"/>
      <c r="AH6" s="868"/>
      <c r="AI6" s="867"/>
      <c r="AJ6" s="866"/>
      <c r="AK6" s="868"/>
      <c r="AL6" s="868"/>
      <c r="AM6" s="868"/>
      <c r="AN6" s="868"/>
      <c r="AO6" s="867"/>
      <c r="AP6" s="866"/>
      <c r="AQ6" s="868"/>
      <c r="AR6" s="868"/>
      <c r="AS6" s="867"/>
      <c r="AT6" s="1657"/>
      <c r="AU6" s="1657"/>
      <c r="AV6" s="1657"/>
      <c r="AW6" s="1657"/>
      <c r="AX6" s="1657"/>
      <c r="AY6" s="1658"/>
      <c r="AZ6" s="6"/>
    </row>
    <row r="7" spans="2:52" ht="12" customHeight="1">
      <c r="B7" s="866">
        <f>スクールカレンダー!M16</f>
        <v>4</v>
      </c>
      <c r="C7" s="867" t="str">
        <f>スクールカレンダー!N16</f>
        <v>火</v>
      </c>
      <c r="D7" s="1637" t="str">
        <f>IF(スクールカレンダー!O16="","",スクールカレンダー!O16)</f>
        <v/>
      </c>
      <c r="E7" s="1638"/>
      <c r="F7" s="1638"/>
      <c r="G7" s="1638"/>
      <c r="H7" s="1638"/>
      <c r="I7" s="1638"/>
      <c r="J7" s="1638"/>
      <c r="K7" s="1638"/>
      <c r="L7" s="1638"/>
      <c r="M7" s="1638"/>
      <c r="N7" s="1638"/>
      <c r="O7" s="1638"/>
      <c r="P7" s="1639"/>
      <c r="Q7" s="881"/>
      <c r="R7" s="866"/>
      <c r="S7" s="868"/>
      <c r="T7" s="868"/>
      <c r="U7" s="868"/>
      <c r="V7" s="868"/>
      <c r="W7" s="867"/>
      <c r="X7" s="866"/>
      <c r="Y7" s="868"/>
      <c r="Z7" s="868"/>
      <c r="AA7" s="868"/>
      <c r="AB7" s="868"/>
      <c r="AC7" s="867"/>
      <c r="AD7" s="866"/>
      <c r="AE7" s="868"/>
      <c r="AF7" s="868"/>
      <c r="AG7" s="868"/>
      <c r="AH7" s="868"/>
      <c r="AI7" s="867"/>
      <c r="AJ7" s="866"/>
      <c r="AK7" s="868"/>
      <c r="AL7" s="868"/>
      <c r="AM7" s="868"/>
      <c r="AN7" s="868"/>
      <c r="AO7" s="867"/>
      <c r="AP7" s="866"/>
      <c r="AQ7" s="868"/>
      <c r="AR7" s="868"/>
      <c r="AS7" s="867"/>
      <c r="AT7" s="1657"/>
      <c r="AU7" s="1657"/>
      <c r="AV7" s="1657"/>
      <c r="AW7" s="1657"/>
      <c r="AX7" s="1657"/>
      <c r="AY7" s="1658"/>
      <c r="AZ7" s="6"/>
    </row>
    <row r="8" spans="2:52" ht="12" customHeight="1">
      <c r="B8" s="866">
        <f>スクールカレンダー!M17</f>
        <v>5</v>
      </c>
      <c r="C8" s="867" t="str">
        <f>スクールカレンダー!N17</f>
        <v>水</v>
      </c>
      <c r="D8" s="1637" t="str">
        <f>IF(スクールカレンダー!O17="","",スクールカレンダー!O17)</f>
        <v/>
      </c>
      <c r="E8" s="1638"/>
      <c r="F8" s="1638"/>
      <c r="G8" s="1638"/>
      <c r="H8" s="1638"/>
      <c r="I8" s="1638"/>
      <c r="J8" s="1638"/>
      <c r="K8" s="1638"/>
      <c r="L8" s="1638"/>
      <c r="M8" s="1638"/>
      <c r="N8" s="1638"/>
      <c r="O8" s="1638"/>
      <c r="P8" s="1639"/>
      <c r="Q8" s="881"/>
      <c r="R8" s="866"/>
      <c r="S8" s="868"/>
      <c r="T8" s="868"/>
      <c r="U8" s="868"/>
      <c r="V8" s="868"/>
      <c r="W8" s="867"/>
      <c r="X8" s="866"/>
      <c r="Y8" s="868"/>
      <c r="Z8" s="868"/>
      <c r="AA8" s="868"/>
      <c r="AB8" s="868"/>
      <c r="AC8" s="867"/>
      <c r="AD8" s="866"/>
      <c r="AE8" s="868"/>
      <c r="AF8" s="868"/>
      <c r="AG8" s="868"/>
      <c r="AH8" s="868"/>
      <c r="AI8" s="867"/>
      <c r="AJ8" s="866"/>
      <c r="AK8" s="868"/>
      <c r="AL8" s="868"/>
      <c r="AM8" s="868"/>
      <c r="AN8" s="868"/>
      <c r="AO8" s="867"/>
      <c r="AP8" s="866"/>
      <c r="AQ8" s="868"/>
      <c r="AR8" s="868"/>
      <c r="AS8" s="867"/>
      <c r="AT8" s="1657"/>
      <c r="AU8" s="1657"/>
      <c r="AV8" s="1657"/>
      <c r="AW8" s="1657"/>
      <c r="AX8" s="1657"/>
      <c r="AY8" s="1658"/>
      <c r="AZ8" s="6"/>
    </row>
    <row r="9" spans="2:52" ht="12" customHeight="1">
      <c r="B9" s="866">
        <f>スクールカレンダー!M18</f>
        <v>6</v>
      </c>
      <c r="C9" s="867" t="str">
        <f>スクールカレンダー!N18</f>
        <v>木</v>
      </c>
      <c r="D9" s="1637" t="str">
        <f>IF(スクールカレンダー!O18="","",スクールカレンダー!O18)</f>
        <v/>
      </c>
      <c r="E9" s="1638"/>
      <c r="F9" s="1638"/>
      <c r="G9" s="1638"/>
      <c r="H9" s="1638"/>
      <c r="I9" s="1638"/>
      <c r="J9" s="1638"/>
      <c r="K9" s="1638"/>
      <c r="L9" s="1638"/>
      <c r="M9" s="1638"/>
      <c r="N9" s="1638"/>
      <c r="O9" s="1638"/>
      <c r="P9" s="1639"/>
      <c r="Q9" s="881"/>
      <c r="R9" s="866"/>
      <c r="S9" s="868"/>
      <c r="T9" s="868"/>
      <c r="U9" s="868"/>
      <c r="V9" s="868"/>
      <c r="W9" s="867"/>
      <c r="X9" s="866"/>
      <c r="Y9" s="868"/>
      <c r="Z9" s="868"/>
      <c r="AA9" s="868"/>
      <c r="AB9" s="868"/>
      <c r="AC9" s="867"/>
      <c r="AD9" s="866"/>
      <c r="AE9" s="868"/>
      <c r="AF9" s="868"/>
      <c r="AG9" s="868"/>
      <c r="AH9" s="868"/>
      <c r="AI9" s="867"/>
      <c r="AJ9" s="866"/>
      <c r="AK9" s="868"/>
      <c r="AL9" s="868"/>
      <c r="AM9" s="868"/>
      <c r="AN9" s="868"/>
      <c r="AO9" s="867"/>
      <c r="AP9" s="866"/>
      <c r="AQ9" s="868"/>
      <c r="AR9" s="868"/>
      <c r="AS9" s="867"/>
      <c r="AT9" s="1657"/>
      <c r="AU9" s="1657"/>
      <c r="AV9" s="1657"/>
      <c r="AW9" s="1657"/>
      <c r="AX9" s="1657"/>
      <c r="AY9" s="1658"/>
      <c r="AZ9" s="6"/>
    </row>
    <row r="10" spans="2:52" ht="12" customHeight="1">
      <c r="B10" s="866">
        <f>スクールカレンダー!M19</f>
        <v>7</v>
      </c>
      <c r="C10" s="867" t="str">
        <f>スクールカレンダー!N19</f>
        <v>金</v>
      </c>
      <c r="D10" s="1637" t="str">
        <f>IF(スクールカレンダー!O19="","",スクールカレンダー!O19)</f>
        <v/>
      </c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9"/>
      <c r="Q10" s="881"/>
      <c r="R10" s="866"/>
      <c r="S10" s="868"/>
      <c r="T10" s="868"/>
      <c r="U10" s="868"/>
      <c r="V10" s="868"/>
      <c r="W10" s="867"/>
      <c r="X10" s="866"/>
      <c r="Y10" s="868"/>
      <c r="Z10" s="868"/>
      <c r="AA10" s="868"/>
      <c r="AB10" s="868"/>
      <c r="AC10" s="867"/>
      <c r="AD10" s="866"/>
      <c r="AE10" s="868"/>
      <c r="AF10" s="868"/>
      <c r="AG10" s="868"/>
      <c r="AH10" s="868"/>
      <c r="AI10" s="867"/>
      <c r="AJ10" s="866"/>
      <c r="AK10" s="868"/>
      <c r="AL10" s="868"/>
      <c r="AM10" s="868"/>
      <c r="AN10" s="868"/>
      <c r="AO10" s="867"/>
      <c r="AP10" s="866"/>
      <c r="AQ10" s="868"/>
      <c r="AR10" s="868"/>
      <c r="AS10" s="867"/>
      <c r="AT10" s="1657"/>
      <c r="AU10" s="1657"/>
      <c r="AV10" s="1657"/>
      <c r="AW10" s="1657"/>
      <c r="AX10" s="1657"/>
      <c r="AY10" s="1658"/>
      <c r="AZ10" s="6"/>
    </row>
    <row r="11" spans="2:52" ht="12" customHeight="1">
      <c r="B11" s="866">
        <f>スクールカレンダー!M20</f>
        <v>8</v>
      </c>
      <c r="C11" s="867" t="str">
        <f>スクールカレンダー!N20</f>
        <v>土</v>
      </c>
      <c r="D11" s="1637" t="str">
        <f>IF(スクールカレンダー!O20="","",スクールカレンダー!O20)</f>
        <v/>
      </c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9"/>
      <c r="Q11" s="881"/>
      <c r="R11" s="866"/>
      <c r="S11" s="868"/>
      <c r="T11" s="868"/>
      <c r="U11" s="868"/>
      <c r="V11" s="868"/>
      <c r="W11" s="867"/>
      <c r="X11" s="866"/>
      <c r="Y11" s="868"/>
      <c r="Z11" s="868"/>
      <c r="AA11" s="868"/>
      <c r="AB11" s="868"/>
      <c r="AC11" s="867"/>
      <c r="AD11" s="866"/>
      <c r="AE11" s="868"/>
      <c r="AF11" s="868"/>
      <c r="AG11" s="868"/>
      <c r="AH11" s="868"/>
      <c r="AI11" s="867"/>
      <c r="AJ11" s="866"/>
      <c r="AK11" s="868"/>
      <c r="AL11" s="868"/>
      <c r="AM11" s="868"/>
      <c r="AN11" s="868"/>
      <c r="AO11" s="867"/>
      <c r="AP11" s="866"/>
      <c r="AQ11" s="868"/>
      <c r="AR11" s="868"/>
      <c r="AS11" s="867"/>
      <c r="AT11" s="1657"/>
      <c r="AU11" s="1657"/>
      <c r="AV11" s="1657"/>
      <c r="AW11" s="1657"/>
      <c r="AX11" s="1657"/>
      <c r="AY11" s="1658"/>
      <c r="AZ11" s="6"/>
    </row>
    <row r="12" spans="2:52" ht="12" customHeight="1">
      <c r="B12" s="866">
        <f>スクールカレンダー!M21</f>
        <v>9</v>
      </c>
      <c r="C12" s="867" t="str">
        <f>スクールカレンダー!N21</f>
        <v>日</v>
      </c>
      <c r="D12" s="1637" t="str">
        <f>IF(スクールカレンダー!O21="","",スクールカレンダー!O21)</f>
        <v/>
      </c>
      <c r="E12" s="1638"/>
      <c r="F12" s="1638"/>
      <c r="G12" s="1638"/>
      <c r="H12" s="1638"/>
      <c r="I12" s="1638"/>
      <c r="J12" s="1638"/>
      <c r="K12" s="1638"/>
      <c r="L12" s="1638"/>
      <c r="M12" s="1638"/>
      <c r="N12" s="1638"/>
      <c r="O12" s="1638"/>
      <c r="P12" s="1639"/>
      <c r="Q12" s="881"/>
      <c r="R12" s="866"/>
      <c r="S12" s="868"/>
      <c r="T12" s="868"/>
      <c r="U12" s="868"/>
      <c r="V12" s="868"/>
      <c r="W12" s="867"/>
      <c r="X12" s="866"/>
      <c r="Y12" s="868"/>
      <c r="Z12" s="868"/>
      <c r="AA12" s="868"/>
      <c r="AB12" s="868"/>
      <c r="AC12" s="867"/>
      <c r="AD12" s="866"/>
      <c r="AE12" s="868"/>
      <c r="AF12" s="868"/>
      <c r="AG12" s="868"/>
      <c r="AH12" s="868"/>
      <c r="AI12" s="867"/>
      <c r="AJ12" s="866"/>
      <c r="AK12" s="868"/>
      <c r="AL12" s="868"/>
      <c r="AM12" s="868"/>
      <c r="AN12" s="868"/>
      <c r="AO12" s="867"/>
      <c r="AP12" s="866"/>
      <c r="AQ12" s="868"/>
      <c r="AR12" s="868"/>
      <c r="AS12" s="867"/>
      <c r="AT12" s="1657"/>
      <c r="AU12" s="1657"/>
      <c r="AV12" s="1657"/>
      <c r="AW12" s="1657"/>
      <c r="AX12" s="1657"/>
      <c r="AY12" s="1658"/>
      <c r="AZ12" s="6"/>
    </row>
    <row r="13" spans="2:52" ht="12" customHeight="1">
      <c r="B13" s="866">
        <f>スクールカレンダー!M22</f>
        <v>10</v>
      </c>
      <c r="C13" s="867" t="str">
        <f>スクールカレンダー!N22</f>
        <v>月</v>
      </c>
      <c r="D13" s="1637" t="str">
        <f>IF(スクールカレンダー!O22="","",スクールカレンダー!O22)</f>
        <v>山の日</v>
      </c>
      <c r="E13" s="1638"/>
      <c r="F13" s="1638"/>
      <c r="G13" s="1638"/>
      <c r="H13" s="1638"/>
      <c r="I13" s="1638"/>
      <c r="J13" s="1638"/>
      <c r="K13" s="1638"/>
      <c r="L13" s="1638"/>
      <c r="M13" s="1638"/>
      <c r="N13" s="1638"/>
      <c r="O13" s="1638"/>
      <c r="P13" s="1639"/>
      <c r="Q13" s="881"/>
      <c r="R13" s="866"/>
      <c r="S13" s="868"/>
      <c r="T13" s="868"/>
      <c r="U13" s="868"/>
      <c r="V13" s="868"/>
      <c r="W13" s="867"/>
      <c r="X13" s="866"/>
      <c r="Y13" s="868"/>
      <c r="Z13" s="868"/>
      <c r="AA13" s="868"/>
      <c r="AB13" s="868"/>
      <c r="AC13" s="867"/>
      <c r="AD13" s="866"/>
      <c r="AE13" s="868"/>
      <c r="AF13" s="868"/>
      <c r="AG13" s="868"/>
      <c r="AH13" s="868"/>
      <c r="AI13" s="867"/>
      <c r="AJ13" s="866"/>
      <c r="AK13" s="868"/>
      <c r="AL13" s="868"/>
      <c r="AM13" s="868"/>
      <c r="AN13" s="868"/>
      <c r="AO13" s="867"/>
      <c r="AP13" s="866"/>
      <c r="AQ13" s="868"/>
      <c r="AR13" s="868"/>
      <c r="AS13" s="867"/>
      <c r="AT13" s="1657"/>
      <c r="AU13" s="1657"/>
      <c r="AV13" s="1657"/>
      <c r="AW13" s="1657"/>
      <c r="AX13" s="1657"/>
      <c r="AY13" s="1658"/>
      <c r="AZ13" s="6"/>
    </row>
    <row r="14" spans="2:52" ht="12" customHeight="1">
      <c r="B14" s="866">
        <f>スクールカレンダー!M23</f>
        <v>11</v>
      </c>
      <c r="C14" s="867" t="str">
        <f>スクールカレンダー!N23</f>
        <v>火</v>
      </c>
      <c r="D14" s="1637" t="str">
        <f>IF(スクールカレンダー!O23="","",スクールカレンダー!O23)</f>
        <v/>
      </c>
      <c r="E14" s="1638"/>
      <c r="F14" s="1638"/>
      <c r="G14" s="1638"/>
      <c r="H14" s="1638"/>
      <c r="I14" s="1638"/>
      <c r="J14" s="1638"/>
      <c r="K14" s="1638"/>
      <c r="L14" s="1638"/>
      <c r="M14" s="1638"/>
      <c r="N14" s="1638"/>
      <c r="O14" s="1638"/>
      <c r="P14" s="1639"/>
      <c r="Q14" s="881"/>
      <c r="R14" s="866"/>
      <c r="S14" s="868"/>
      <c r="T14" s="868"/>
      <c r="U14" s="868"/>
      <c r="V14" s="868"/>
      <c r="W14" s="867"/>
      <c r="X14" s="866"/>
      <c r="Y14" s="868"/>
      <c r="Z14" s="868"/>
      <c r="AA14" s="868"/>
      <c r="AB14" s="868"/>
      <c r="AC14" s="867"/>
      <c r="AD14" s="866"/>
      <c r="AE14" s="868"/>
      <c r="AF14" s="868"/>
      <c r="AG14" s="868"/>
      <c r="AH14" s="868"/>
      <c r="AI14" s="867"/>
      <c r="AJ14" s="866"/>
      <c r="AK14" s="868"/>
      <c r="AL14" s="868"/>
      <c r="AM14" s="868"/>
      <c r="AN14" s="868"/>
      <c r="AO14" s="867"/>
      <c r="AP14" s="866"/>
      <c r="AQ14" s="868"/>
      <c r="AR14" s="868"/>
      <c r="AS14" s="867"/>
      <c r="AT14" s="1657"/>
      <c r="AU14" s="1657"/>
      <c r="AV14" s="1657"/>
      <c r="AW14" s="1657"/>
      <c r="AX14" s="1657"/>
      <c r="AY14" s="1658"/>
      <c r="AZ14" s="6"/>
    </row>
    <row r="15" spans="2:52" ht="12" customHeight="1">
      <c r="B15" s="866">
        <f>スクールカレンダー!M24</f>
        <v>12</v>
      </c>
      <c r="C15" s="867" t="str">
        <f>スクールカレンダー!N24</f>
        <v>水</v>
      </c>
      <c r="D15" s="1637" t="str">
        <f>IF(スクールカレンダー!O24="","",スクールカレンダー!O24)</f>
        <v>学校閉庁日</v>
      </c>
      <c r="E15" s="1638"/>
      <c r="F15" s="1638"/>
      <c r="G15" s="1638"/>
      <c r="H15" s="1638"/>
      <c r="I15" s="1638"/>
      <c r="J15" s="1638"/>
      <c r="K15" s="1638"/>
      <c r="L15" s="1638"/>
      <c r="M15" s="1638"/>
      <c r="N15" s="1638"/>
      <c r="O15" s="1638"/>
      <c r="P15" s="1639"/>
      <c r="Q15" s="881"/>
      <c r="R15" s="866"/>
      <c r="S15" s="868"/>
      <c r="T15" s="868"/>
      <c r="U15" s="868"/>
      <c r="V15" s="868"/>
      <c r="W15" s="867"/>
      <c r="X15" s="866"/>
      <c r="Y15" s="868"/>
      <c r="Z15" s="868"/>
      <c r="AA15" s="868"/>
      <c r="AB15" s="868"/>
      <c r="AC15" s="867"/>
      <c r="AD15" s="866"/>
      <c r="AE15" s="868"/>
      <c r="AF15" s="868"/>
      <c r="AG15" s="868"/>
      <c r="AH15" s="868"/>
      <c r="AI15" s="867"/>
      <c r="AJ15" s="866"/>
      <c r="AK15" s="868"/>
      <c r="AL15" s="868"/>
      <c r="AM15" s="868"/>
      <c r="AN15" s="868"/>
      <c r="AO15" s="867"/>
      <c r="AP15" s="866"/>
      <c r="AQ15" s="868"/>
      <c r="AR15" s="868"/>
      <c r="AS15" s="867"/>
      <c r="AT15" s="1657"/>
      <c r="AU15" s="1657"/>
      <c r="AV15" s="1657"/>
      <c r="AW15" s="1657"/>
      <c r="AX15" s="1657"/>
      <c r="AY15" s="1658"/>
      <c r="AZ15" s="6"/>
    </row>
    <row r="16" spans="2:52" ht="12" customHeight="1">
      <c r="B16" s="866">
        <f>スクールカレンダー!M25</f>
        <v>13</v>
      </c>
      <c r="C16" s="867" t="str">
        <f>スクールカレンダー!N25</f>
        <v>木</v>
      </c>
      <c r="D16" s="1637" t="str">
        <f>IF(スクールカレンダー!O25="","",スクールカレンダー!O25)</f>
        <v>学校閉庁日</v>
      </c>
      <c r="E16" s="1638"/>
      <c r="F16" s="1638"/>
      <c r="G16" s="1638"/>
      <c r="H16" s="1638"/>
      <c r="I16" s="1638"/>
      <c r="J16" s="1638"/>
      <c r="K16" s="1638"/>
      <c r="L16" s="1638"/>
      <c r="M16" s="1638"/>
      <c r="N16" s="1638"/>
      <c r="O16" s="1638"/>
      <c r="P16" s="1639"/>
      <c r="Q16" s="881"/>
      <c r="R16" s="866"/>
      <c r="S16" s="868"/>
      <c r="T16" s="868"/>
      <c r="U16" s="868"/>
      <c r="V16" s="868"/>
      <c r="W16" s="867"/>
      <c r="X16" s="866"/>
      <c r="Y16" s="868"/>
      <c r="Z16" s="868"/>
      <c r="AA16" s="868"/>
      <c r="AB16" s="868"/>
      <c r="AC16" s="867"/>
      <c r="AD16" s="866"/>
      <c r="AE16" s="868"/>
      <c r="AF16" s="868"/>
      <c r="AG16" s="868"/>
      <c r="AH16" s="868"/>
      <c r="AI16" s="867"/>
      <c r="AJ16" s="866"/>
      <c r="AK16" s="868"/>
      <c r="AL16" s="868"/>
      <c r="AM16" s="868"/>
      <c r="AN16" s="868"/>
      <c r="AO16" s="867"/>
      <c r="AP16" s="866"/>
      <c r="AQ16" s="868"/>
      <c r="AR16" s="868"/>
      <c r="AS16" s="867"/>
      <c r="AT16" s="1657"/>
      <c r="AU16" s="1657"/>
      <c r="AV16" s="1657"/>
      <c r="AW16" s="1657"/>
      <c r="AX16" s="1657"/>
      <c r="AY16" s="1658"/>
      <c r="AZ16" s="6"/>
    </row>
    <row r="17" spans="2:52" ht="12" customHeight="1">
      <c r="B17" s="866">
        <f>スクールカレンダー!M26</f>
        <v>14</v>
      </c>
      <c r="C17" s="867" t="str">
        <f>スクールカレンダー!N26</f>
        <v>金</v>
      </c>
      <c r="D17" s="1637" t="str">
        <f>IF(スクールカレンダー!O26="","",スクールカレンダー!O26)</f>
        <v>学校閉庁日</v>
      </c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  <c r="O17" s="1638"/>
      <c r="P17" s="1639"/>
      <c r="Q17" s="881"/>
      <c r="R17" s="866"/>
      <c r="S17" s="868"/>
      <c r="T17" s="868"/>
      <c r="U17" s="868"/>
      <c r="V17" s="868"/>
      <c r="W17" s="867"/>
      <c r="X17" s="866"/>
      <c r="Y17" s="868"/>
      <c r="Z17" s="868"/>
      <c r="AA17" s="868"/>
      <c r="AB17" s="868"/>
      <c r="AC17" s="867"/>
      <c r="AD17" s="866"/>
      <c r="AE17" s="868"/>
      <c r="AF17" s="868"/>
      <c r="AG17" s="868"/>
      <c r="AH17" s="868"/>
      <c r="AI17" s="867"/>
      <c r="AJ17" s="866"/>
      <c r="AK17" s="868"/>
      <c r="AL17" s="868"/>
      <c r="AM17" s="868"/>
      <c r="AN17" s="868"/>
      <c r="AO17" s="867"/>
      <c r="AP17" s="866"/>
      <c r="AQ17" s="868"/>
      <c r="AR17" s="868"/>
      <c r="AS17" s="867"/>
      <c r="AT17" s="1657"/>
      <c r="AU17" s="1657"/>
      <c r="AV17" s="1657"/>
      <c r="AW17" s="1657"/>
      <c r="AX17" s="1657"/>
      <c r="AY17" s="1658"/>
      <c r="AZ17" s="6"/>
    </row>
    <row r="18" spans="2:52" ht="12" customHeight="1">
      <c r="B18" s="866">
        <f>スクールカレンダー!M27</f>
        <v>15</v>
      </c>
      <c r="C18" s="867" t="str">
        <f>スクールカレンダー!N27</f>
        <v>土</v>
      </c>
      <c r="D18" s="1637" t="str">
        <f>IF(スクールカレンダー!O27="","",スクールカレンダー!O27)</f>
        <v/>
      </c>
      <c r="E18" s="1638"/>
      <c r="F18" s="1638"/>
      <c r="G18" s="1638"/>
      <c r="H18" s="1638"/>
      <c r="I18" s="1638"/>
      <c r="J18" s="1638"/>
      <c r="K18" s="1638"/>
      <c r="L18" s="1638"/>
      <c r="M18" s="1638"/>
      <c r="N18" s="1638"/>
      <c r="O18" s="1638"/>
      <c r="P18" s="1639"/>
      <c r="Q18" s="881"/>
      <c r="R18" s="866"/>
      <c r="S18" s="868"/>
      <c r="T18" s="868"/>
      <c r="U18" s="868"/>
      <c r="V18" s="868"/>
      <c r="W18" s="867"/>
      <c r="X18" s="866"/>
      <c r="Y18" s="868"/>
      <c r="Z18" s="868"/>
      <c r="AA18" s="868"/>
      <c r="AB18" s="868"/>
      <c r="AC18" s="867"/>
      <c r="AD18" s="866"/>
      <c r="AE18" s="868"/>
      <c r="AF18" s="868"/>
      <c r="AG18" s="868"/>
      <c r="AH18" s="868"/>
      <c r="AI18" s="867"/>
      <c r="AJ18" s="866"/>
      <c r="AK18" s="868"/>
      <c r="AL18" s="868"/>
      <c r="AM18" s="868"/>
      <c r="AN18" s="868"/>
      <c r="AO18" s="867"/>
      <c r="AP18" s="866"/>
      <c r="AQ18" s="868"/>
      <c r="AR18" s="868"/>
      <c r="AS18" s="867"/>
      <c r="AT18" s="1657"/>
      <c r="AU18" s="1657"/>
      <c r="AV18" s="1657"/>
      <c r="AW18" s="1657"/>
      <c r="AX18" s="1657"/>
      <c r="AY18" s="1658"/>
      <c r="AZ18" s="6"/>
    </row>
    <row r="19" spans="2:52" ht="12" customHeight="1">
      <c r="B19" s="866">
        <f>スクールカレンダー!M28</f>
        <v>16</v>
      </c>
      <c r="C19" s="867" t="str">
        <f>スクールカレンダー!N28</f>
        <v>日</v>
      </c>
      <c r="D19" s="1637" t="str">
        <f>IF(スクールカレンダー!O28="","",スクールカレンダー!O28)</f>
        <v/>
      </c>
      <c r="E19" s="1638"/>
      <c r="F19" s="1638"/>
      <c r="G19" s="1638"/>
      <c r="H19" s="1638"/>
      <c r="I19" s="1638"/>
      <c r="J19" s="1638"/>
      <c r="K19" s="1638"/>
      <c r="L19" s="1638"/>
      <c r="M19" s="1638"/>
      <c r="N19" s="1638"/>
      <c r="O19" s="1638"/>
      <c r="P19" s="1639"/>
      <c r="Q19" s="881"/>
      <c r="R19" s="866"/>
      <c r="S19" s="868"/>
      <c r="T19" s="868"/>
      <c r="U19" s="868"/>
      <c r="V19" s="868"/>
      <c r="W19" s="867"/>
      <c r="X19" s="866"/>
      <c r="Y19" s="868"/>
      <c r="Z19" s="868"/>
      <c r="AA19" s="868"/>
      <c r="AB19" s="868"/>
      <c r="AC19" s="867"/>
      <c r="AD19" s="866"/>
      <c r="AE19" s="868"/>
      <c r="AF19" s="868"/>
      <c r="AG19" s="868"/>
      <c r="AH19" s="868"/>
      <c r="AI19" s="867"/>
      <c r="AJ19" s="866"/>
      <c r="AK19" s="868"/>
      <c r="AL19" s="868"/>
      <c r="AM19" s="868"/>
      <c r="AN19" s="868"/>
      <c r="AO19" s="867"/>
      <c r="AP19" s="866"/>
      <c r="AQ19" s="868"/>
      <c r="AR19" s="868"/>
      <c r="AS19" s="867"/>
      <c r="AT19" s="1659"/>
      <c r="AU19" s="1659"/>
      <c r="AV19" s="1659"/>
      <c r="AW19" s="1659"/>
      <c r="AX19" s="1659"/>
      <c r="AY19" s="1660"/>
      <c r="AZ19" s="6"/>
    </row>
    <row r="20" spans="2:52" ht="12" customHeight="1">
      <c r="B20" s="866">
        <f>スクールカレンダー!M29</f>
        <v>17</v>
      </c>
      <c r="C20" s="867" t="str">
        <f>スクールカレンダー!N29</f>
        <v>月</v>
      </c>
      <c r="D20" s="1637" t="str">
        <f>IF(スクールカレンダー!O29="","",スクールカレンダー!O29)</f>
        <v>学習サポート②
職員会議⑧</v>
      </c>
      <c r="E20" s="1638"/>
      <c r="F20" s="1638"/>
      <c r="G20" s="1638"/>
      <c r="H20" s="1638"/>
      <c r="I20" s="1638"/>
      <c r="J20" s="1638"/>
      <c r="K20" s="1638"/>
      <c r="L20" s="1638"/>
      <c r="M20" s="1638"/>
      <c r="N20" s="1638"/>
      <c r="O20" s="1638"/>
      <c r="P20" s="1639"/>
      <c r="Q20" s="881"/>
      <c r="R20" s="866"/>
      <c r="S20" s="868"/>
      <c r="T20" s="868"/>
      <c r="U20" s="868"/>
      <c r="V20" s="868"/>
      <c r="W20" s="867"/>
      <c r="X20" s="866"/>
      <c r="Y20" s="868"/>
      <c r="Z20" s="868"/>
      <c r="AA20" s="868"/>
      <c r="AB20" s="868"/>
      <c r="AC20" s="867"/>
      <c r="AD20" s="866"/>
      <c r="AE20" s="868"/>
      <c r="AF20" s="868"/>
      <c r="AG20" s="868"/>
      <c r="AH20" s="868"/>
      <c r="AI20" s="867"/>
      <c r="AJ20" s="866"/>
      <c r="AK20" s="868"/>
      <c r="AL20" s="868"/>
      <c r="AM20" s="868"/>
      <c r="AN20" s="868"/>
      <c r="AO20" s="867"/>
      <c r="AP20" s="866"/>
      <c r="AQ20" s="868"/>
      <c r="AR20" s="868"/>
      <c r="AS20" s="867"/>
      <c r="AT20" s="1659"/>
      <c r="AU20" s="1659"/>
      <c r="AV20" s="1659"/>
      <c r="AW20" s="1659"/>
      <c r="AX20" s="1659"/>
      <c r="AY20" s="1660"/>
      <c r="AZ20" s="6"/>
    </row>
    <row r="21" spans="2:52" ht="12" customHeight="1">
      <c r="B21" s="397">
        <f>スクールカレンダー!M30</f>
        <v>18</v>
      </c>
      <c r="C21" s="399" t="str">
        <f>スクールカレンダー!N30</f>
        <v>火</v>
      </c>
      <c r="D21" s="1640" t="str">
        <f>IF(スクールカレンダー!O30="","",スクールカレンダー!O30)</f>
        <v>2学期始業式　安全点検日
夏休み校内作品展（~２７日）</v>
      </c>
      <c r="E21" s="1641"/>
      <c r="F21" s="1641"/>
      <c r="G21" s="1641"/>
      <c r="H21" s="1641"/>
      <c r="I21" s="1641"/>
      <c r="J21" s="1641"/>
      <c r="K21" s="1641"/>
      <c r="L21" s="1641"/>
      <c r="M21" s="1641"/>
      <c r="N21" s="1641"/>
      <c r="O21" s="1641"/>
      <c r="P21" s="1642"/>
      <c r="Q21" s="396" t="s">
        <v>23</v>
      </c>
      <c r="R21" s="397" t="s">
        <v>62</v>
      </c>
      <c r="S21" s="987" t="s">
        <v>563</v>
      </c>
      <c r="T21" s="987" t="s">
        <v>62</v>
      </c>
      <c r="U21" s="987" t="s">
        <v>62</v>
      </c>
      <c r="V21" s="987" t="s">
        <v>62</v>
      </c>
      <c r="W21" s="381"/>
      <c r="X21" s="397">
        <v>4.5</v>
      </c>
      <c r="Y21" s="1037">
        <v>4.5</v>
      </c>
      <c r="Z21" s="1037">
        <v>4.5</v>
      </c>
      <c r="AA21" s="1037">
        <v>4.5</v>
      </c>
      <c r="AB21" s="1037">
        <v>4.5</v>
      </c>
      <c r="AC21" s="399">
        <v>4.5</v>
      </c>
      <c r="AD21" s="397">
        <v>0.5</v>
      </c>
      <c r="AE21" s="987">
        <v>0.5</v>
      </c>
      <c r="AF21" s="987">
        <v>0.5</v>
      </c>
      <c r="AG21" s="987">
        <v>0.5</v>
      </c>
      <c r="AH21" s="987">
        <v>0.5</v>
      </c>
      <c r="AI21" s="399">
        <v>0.5</v>
      </c>
      <c r="AJ21" s="397"/>
      <c r="AK21" s="987"/>
      <c r="AL21" s="987"/>
      <c r="AM21" s="987"/>
      <c r="AN21" s="987"/>
      <c r="AO21" s="399"/>
      <c r="AP21" s="397"/>
      <c r="AQ21" s="987"/>
      <c r="AR21" s="987"/>
      <c r="AS21" s="399"/>
      <c r="AT21" s="1593" t="s">
        <v>358</v>
      </c>
      <c r="AU21" s="1594"/>
      <c r="AV21" s="1594"/>
      <c r="AW21" s="1594"/>
      <c r="AX21" s="1594"/>
      <c r="AY21" s="1595"/>
      <c r="AZ21" s="6"/>
    </row>
    <row r="22" spans="2:52" ht="12" customHeight="1">
      <c r="B22" s="510">
        <f>スクールカレンダー!M31</f>
        <v>19</v>
      </c>
      <c r="C22" s="525" t="str">
        <f>スクールカレンダー!N31</f>
        <v>水</v>
      </c>
      <c r="D22" s="1625" t="str">
        <f>IF(スクールカレンダー!O31="","",スクールカレンダー!O31)</f>
        <v xml:space="preserve">ALT　研修⑦
チャレンジタイム   </v>
      </c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7"/>
      <c r="Q22" s="396" t="s">
        <v>23</v>
      </c>
      <c r="R22" s="397" t="s">
        <v>62</v>
      </c>
      <c r="S22" s="987" t="s">
        <v>62</v>
      </c>
      <c r="T22" s="987" t="s">
        <v>62</v>
      </c>
      <c r="U22" s="987" t="s">
        <v>62</v>
      </c>
      <c r="V22" s="987" t="s">
        <v>62</v>
      </c>
      <c r="W22" s="398"/>
      <c r="X22" s="397">
        <v>5</v>
      </c>
      <c r="Y22" s="991">
        <v>5</v>
      </c>
      <c r="Z22" s="991">
        <v>5</v>
      </c>
      <c r="AA22" s="991">
        <v>5</v>
      </c>
      <c r="AB22" s="991">
        <v>5</v>
      </c>
      <c r="AC22" s="991">
        <v>5</v>
      </c>
      <c r="AD22" s="397"/>
      <c r="AE22" s="115"/>
      <c r="AF22" s="115"/>
      <c r="AG22" s="115"/>
      <c r="AH22" s="115"/>
      <c r="AI22" s="399"/>
      <c r="AJ22" s="397"/>
      <c r="AK22" s="115"/>
      <c r="AL22" s="115"/>
      <c r="AM22" s="115"/>
      <c r="AN22" s="115"/>
      <c r="AO22" s="399"/>
      <c r="AP22" s="397"/>
      <c r="AQ22" s="115"/>
      <c r="AR22" s="115"/>
      <c r="AS22" s="399"/>
      <c r="AT22" s="1593"/>
      <c r="AU22" s="1594"/>
      <c r="AV22" s="1594"/>
      <c r="AW22" s="1594"/>
      <c r="AX22" s="1594"/>
      <c r="AY22" s="1595"/>
      <c r="AZ22" s="6"/>
    </row>
    <row r="23" spans="2:52" ht="12" customHeight="1">
      <c r="B23" s="510">
        <f>スクールカレンダー!M32</f>
        <v>20</v>
      </c>
      <c r="C23" s="525" t="str">
        <f>スクールカレンダー!N32</f>
        <v>木</v>
      </c>
      <c r="D23" s="1625" t="str">
        <f>IF(スクールカレンダー!O32="","",スクールカレンダー!O32)</f>
        <v xml:space="preserve">委員会前⑥  </v>
      </c>
      <c r="E23" s="1626"/>
      <c r="F23" s="1626"/>
      <c r="G23" s="1626"/>
      <c r="H23" s="1626"/>
      <c r="I23" s="1626"/>
      <c r="J23" s="1626"/>
      <c r="K23" s="1626"/>
      <c r="L23" s="1626"/>
      <c r="M23" s="1626"/>
      <c r="N23" s="1626"/>
      <c r="O23" s="1626"/>
      <c r="P23" s="1627"/>
      <c r="Q23" s="396" t="s">
        <v>23</v>
      </c>
      <c r="R23" s="397" t="s">
        <v>62</v>
      </c>
      <c r="S23" s="115" t="s">
        <v>62</v>
      </c>
      <c r="T23" s="115" t="s">
        <v>62</v>
      </c>
      <c r="U23" s="115" t="s">
        <v>62</v>
      </c>
      <c r="V23" s="115" t="s">
        <v>62</v>
      </c>
      <c r="W23" s="399" t="s">
        <v>413</v>
      </c>
      <c r="X23" s="397">
        <v>5</v>
      </c>
      <c r="Y23" s="115">
        <v>5</v>
      </c>
      <c r="Z23" s="115">
        <v>5</v>
      </c>
      <c r="AA23" s="925">
        <v>5</v>
      </c>
      <c r="AB23" s="925">
        <v>5</v>
      </c>
      <c r="AC23" s="925">
        <v>5</v>
      </c>
      <c r="AD23" s="397"/>
      <c r="AE23" s="115"/>
      <c r="AF23" s="115"/>
      <c r="AG23" s="115"/>
      <c r="AH23" s="115"/>
      <c r="AI23" s="399"/>
      <c r="AJ23" s="397"/>
      <c r="AK23" s="115"/>
      <c r="AL23" s="115"/>
      <c r="AM23" s="115">
        <v>1</v>
      </c>
      <c r="AN23" s="115">
        <v>1</v>
      </c>
      <c r="AO23" s="399">
        <v>1</v>
      </c>
      <c r="AP23" s="397"/>
      <c r="AQ23" s="115"/>
      <c r="AR23" s="115"/>
      <c r="AS23" s="399"/>
      <c r="AT23" s="1606"/>
      <c r="AU23" s="1607"/>
      <c r="AV23" s="1607"/>
      <c r="AW23" s="1607"/>
      <c r="AX23" s="1607"/>
      <c r="AY23" s="1608"/>
      <c r="AZ23" s="6"/>
    </row>
    <row r="24" spans="2:52" ht="12" customHeight="1">
      <c r="B24" s="510">
        <f>スクールカレンダー!M33</f>
        <v>21</v>
      </c>
      <c r="C24" s="525" t="str">
        <f>スクールカレンダー!N33</f>
        <v>金</v>
      </c>
      <c r="D24" s="1625" t="str">
        <f>IF(スクールカレンダー!O33="","",スクールカレンダー!O33)</f>
        <v>ALT
互助会レクリエーション</v>
      </c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1627"/>
      <c r="Q24" s="526" t="s">
        <v>23</v>
      </c>
      <c r="R24" s="510" t="s">
        <v>62</v>
      </c>
      <c r="S24" s="527" t="s">
        <v>62</v>
      </c>
      <c r="T24" s="527" t="s">
        <v>62</v>
      </c>
      <c r="U24" s="527" t="s">
        <v>62</v>
      </c>
      <c r="V24" s="527" t="s">
        <v>62</v>
      </c>
      <c r="W24" s="525" t="s">
        <v>359</v>
      </c>
      <c r="X24" s="510">
        <v>5</v>
      </c>
      <c r="Y24" s="527">
        <v>5</v>
      </c>
      <c r="Z24" s="527">
        <v>6</v>
      </c>
      <c r="AA24" s="527">
        <v>6</v>
      </c>
      <c r="AB24" s="527">
        <v>6</v>
      </c>
      <c r="AC24" s="525">
        <v>6</v>
      </c>
      <c r="AD24" s="510"/>
      <c r="AE24" s="527"/>
      <c r="AF24" s="527"/>
      <c r="AG24" s="527"/>
      <c r="AH24" s="527"/>
      <c r="AI24" s="525"/>
      <c r="AJ24" s="510"/>
      <c r="AK24" s="527"/>
      <c r="AL24" s="527"/>
      <c r="AM24" s="115"/>
      <c r="AN24" s="115"/>
      <c r="AO24" s="399"/>
      <c r="AP24" s="510"/>
      <c r="AQ24" s="527"/>
      <c r="AR24" s="527"/>
      <c r="AS24" s="525"/>
      <c r="AT24" s="681"/>
      <c r="AU24" s="681"/>
      <c r="AV24" s="681"/>
      <c r="AW24" s="681"/>
      <c r="AX24" s="681"/>
      <c r="AY24" s="682"/>
      <c r="AZ24" s="6"/>
    </row>
    <row r="25" spans="2:52" ht="12" customHeight="1">
      <c r="B25" s="866">
        <f>スクールカレンダー!M34</f>
        <v>22</v>
      </c>
      <c r="C25" s="867" t="str">
        <f>スクールカレンダー!N34</f>
        <v>土</v>
      </c>
      <c r="D25" s="1637" t="str">
        <f>IF(スクールカレンダー!O34="","",スクールカレンダー!O34)</f>
        <v>上南P研究大会（当麻）</v>
      </c>
      <c r="E25" s="1638"/>
      <c r="F25" s="1638"/>
      <c r="G25" s="1638"/>
      <c r="H25" s="1638"/>
      <c r="I25" s="1638"/>
      <c r="J25" s="1638"/>
      <c r="K25" s="1638"/>
      <c r="L25" s="1638"/>
      <c r="M25" s="1638"/>
      <c r="N25" s="1638"/>
      <c r="O25" s="1638"/>
      <c r="P25" s="1639"/>
      <c r="Q25" s="881"/>
      <c r="R25" s="866"/>
      <c r="S25" s="868"/>
      <c r="T25" s="868"/>
      <c r="U25" s="868"/>
      <c r="V25" s="868"/>
      <c r="W25" s="867"/>
      <c r="X25" s="866"/>
      <c r="Y25" s="868"/>
      <c r="Z25" s="868"/>
      <c r="AA25" s="868"/>
      <c r="AB25" s="868"/>
      <c r="AC25" s="867"/>
      <c r="AD25" s="866"/>
      <c r="AE25" s="868"/>
      <c r="AF25" s="868"/>
      <c r="AG25" s="868"/>
      <c r="AH25" s="868"/>
      <c r="AI25" s="867"/>
      <c r="AJ25" s="866"/>
      <c r="AK25" s="868"/>
      <c r="AL25" s="868"/>
      <c r="AM25" s="868"/>
      <c r="AN25" s="868"/>
      <c r="AO25" s="867"/>
      <c r="AP25" s="866"/>
      <c r="AQ25" s="868"/>
      <c r="AR25" s="868"/>
      <c r="AS25" s="867"/>
      <c r="AT25" s="1596"/>
      <c r="AU25" s="1575"/>
      <c r="AV25" s="1575"/>
      <c r="AW25" s="1575"/>
      <c r="AX25" s="1575"/>
      <c r="AY25" s="1576"/>
      <c r="AZ25" s="6"/>
    </row>
    <row r="26" spans="2:52" ht="12" customHeight="1">
      <c r="B26" s="866">
        <f>スクールカレンダー!M35</f>
        <v>23</v>
      </c>
      <c r="C26" s="867" t="str">
        <f>スクールカレンダー!N35</f>
        <v>日</v>
      </c>
      <c r="D26" s="1637"/>
      <c r="E26" s="1638"/>
      <c r="F26" s="1638"/>
      <c r="G26" s="1638"/>
      <c r="H26" s="1638"/>
      <c r="I26" s="1638"/>
      <c r="J26" s="1638"/>
      <c r="K26" s="1638"/>
      <c r="L26" s="1638"/>
      <c r="M26" s="1638"/>
      <c r="N26" s="1638"/>
      <c r="O26" s="1638"/>
      <c r="P26" s="1639"/>
      <c r="Q26" s="881"/>
      <c r="R26" s="866"/>
      <c r="S26" s="868"/>
      <c r="T26" s="868"/>
      <c r="U26" s="868"/>
      <c r="V26" s="868"/>
      <c r="W26" s="867"/>
      <c r="X26" s="866"/>
      <c r="Y26" s="868"/>
      <c r="Z26" s="868"/>
      <c r="AA26" s="868"/>
      <c r="AB26" s="868"/>
      <c r="AC26" s="867"/>
      <c r="AD26" s="866"/>
      <c r="AE26" s="868"/>
      <c r="AF26" s="868"/>
      <c r="AG26" s="868"/>
      <c r="AH26" s="868"/>
      <c r="AI26" s="867"/>
      <c r="AJ26" s="866"/>
      <c r="AK26" s="868"/>
      <c r="AL26" s="868"/>
      <c r="AM26" s="868"/>
      <c r="AN26" s="868"/>
      <c r="AO26" s="867"/>
      <c r="AP26" s="866"/>
      <c r="AQ26" s="868"/>
      <c r="AR26" s="868"/>
      <c r="AS26" s="867"/>
      <c r="AT26" s="901"/>
      <c r="AU26" s="901"/>
      <c r="AV26" s="901"/>
      <c r="AW26" s="901"/>
      <c r="AX26" s="901"/>
      <c r="AY26" s="902"/>
      <c r="AZ26" s="6"/>
    </row>
    <row r="27" spans="2:52" ht="12" customHeight="1">
      <c r="B27" s="397">
        <f>スクールカレンダー!M36</f>
        <v>24</v>
      </c>
      <c r="C27" s="399" t="str">
        <f>スクールカレンダー!N36</f>
        <v>月</v>
      </c>
      <c r="D27" s="1640" t="str">
        <f>IF(スクールカレンダー!O36="","",スクールカレンダー!O36)</f>
        <v>〈1～3年４時間授業〉　クラブ活動⑤⑥(ロング）　教育実習開始（～9/18）　管内教頭会南部地区研</v>
      </c>
      <c r="E27" s="1641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2"/>
      <c r="Q27" s="396" t="s">
        <v>423</v>
      </c>
      <c r="R27" s="397" t="s">
        <v>420</v>
      </c>
      <c r="S27" s="925" t="s">
        <v>422</v>
      </c>
      <c r="T27" s="925" t="s">
        <v>422</v>
      </c>
      <c r="U27" s="925" t="s">
        <v>422</v>
      </c>
      <c r="V27" s="925" t="s">
        <v>417</v>
      </c>
      <c r="W27" s="925" t="s">
        <v>417</v>
      </c>
      <c r="X27" s="397">
        <v>4</v>
      </c>
      <c r="Y27" s="925">
        <v>4</v>
      </c>
      <c r="Z27" s="925">
        <v>4</v>
      </c>
      <c r="AA27" s="925">
        <v>4</v>
      </c>
      <c r="AB27" s="925">
        <v>4</v>
      </c>
      <c r="AC27" s="925">
        <v>4</v>
      </c>
      <c r="AD27" s="397"/>
      <c r="AE27" s="831"/>
      <c r="AF27" s="831"/>
      <c r="AG27" s="831"/>
      <c r="AH27" s="831"/>
      <c r="AI27" s="399"/>
      <c r="AJ27" s="397"/>
      <c r="AK27" s="831"/>
      <c r="AL27" s="831"/>
      <c r="AM27" s="831"/>
      <c r="AN27" s="831"/>
      <c r="AO27" s="399"/>
      <c r="AP27" s="397"/>
      <c r="AQ27" s="831">
        <v>2</v>
      </c>
      <c r="AR27" s="831">
        <v>2</v>
      </c>
      <c r="AS27" s="399">
        <v>2</v>
      </c>
      <c r="AT27" s="899"/>
      <c r="AU27" s="899"/>
      <c r="AV27" s="899"/>
      <c r="AW27" s="899"/>
      <c r="AX27" s="899"/>
      <c r="AY27" s="900"/>
      <c r="AZ27" s="6"/>
    </row>
    <row r="28" spans="2:52" ht="12" customHeight="1">
      <c r="B28" s="397">
        <f>スクールカレンダー!M37</f>
        <v>25</v>
      </c>
      <c r="C28" s="399" t="str">
        <f>スクールカレンダー!N37</f>
        <v>火</v>
      </c>
      <c r="D28" s="1640" t="str">
        <f>IF(スクールカレンダー!O37="","",スクールカレンダー!O37)</f>
        <v>ALT
研修⑧〈特別日課〉</v>
      </c>
      <c r="E28" s="1641"/>
      <c r="F28" s="1641"/>
      <c r="G28" s="1641"/>
      <c r="H28" s="1641"/>
      <c r="I28" s="1641"/>
      <c r="J28" s="1641"/>
      <c r="K28" s="1641"/>
      <c r="L28" s="1641"/>
      <c r="M28" s="1641"/>
      <c r="N28" s="1641"/>
      <c r="O28" s="1641"/>
      <c r="P28" s="1642"/>
      <c r="Q28" s="396" t="s">
        <v>23</v>
      </c>
      <c r="R28" s="397" t="s">
        <v>62</v>
      </c>
      <c r="S28" s="831" t="s">
        <v>62</v>
      </c>
      <c r="T28" s="831" t="s">
        <v>62</v>
      </c>
      <c r="U28" s="831" t="s">
        <v>62</v>
      </c>
      <c r="V28" s="1189" t="s">
        <v>351</v>
      </c>
      <c r="W28" s="1192" t="s">
        <v>351</v>
      </c>
      <c r="X28" s="397">
        <v>5</v>
      </c>
      <c r="Y28" s="831">
        <v>5</v>
      </c>
      <c r="Z28" s="925">
        <v>5</v>
      </c>
      <c r="AA28" s="925">
        <v>6</v>
      </c>
      <c r="AB28" s="925">
        <v>6</v>
      </c>
      <c r="AC28" s="925">
        <v>6</v>
      </c>
      <c r="AD28" s="397"/>
      <c r="AE28" s="831"/>
      <c r="AF28" s="831"/>
      <c r="AG28" s="831"/>
      <c r="AH28" s="831"/>
      <c r="AI28" s="399"/>
      <c r="AJ28" s="397"/>
      <c r="AK28" s="831"/>
      <c r="AL28" s="831"/>
      <c r="AM28" s="831"/>
      <c r="AN28" s="831"/>
      <c r="AO28" s="399"/>
      <c r="AP28" s="397"/>
      <c r="AQ28" s="831"/>
      <c r="AR28" s="831"/>
      <c r="AS28" s="399"/>
      <c r="AT28" s="899"/>
      <c r="AU28" s="899"/>
      <c r="AV28" s="899"/>
      <c r="AW28" s="899"/>
      <c r="AX28" s="899"/>
      <c r="AY28" s="900"/>
      <c r="AZ28" s="6"/>
    </row>
    <row r="29" spans="2:52" ht="12" customHeight="1">
      <c r="B29" s="510">
        <f>スクールカレンダー!M38</f>
        <v>26</v>
      </c>
      <c r="C29" s="525" t="str">
        <f>スクールカレンダー!N38</f>
        <v>水</v>
      </c>
      <c r="D29" s="1625" t="str">
        <f>IF(スクールカレンダー!O38="","",スクールカレンダー!O38)</f>
        <v>午前授業　　　　　　　
Ｃブロ研③</v>
      </c>
      <c r="E29" s="1626"/>
      <c r="F29" s="1626"/>
      <c r="G29" s="1626"/>
      <c r="H29" s="1626"/>
      <c r="I29" s="1626"/>
      <c r="J29" s="1626"/>
      <c r="K29" s="1626"/>
      <c r="L29" s="1626"/>
      <c r="M29" s="1626"/>
      <c r="N29" s="1626"/>
      <c r="O29" s="1626"/>
      <c r="P29" s="1627"/>
      <c r="Q29" s="396" t="s">
        <v>23</v>
      </c>
      <c r="R29" s="397" t="s">
        <v>62</v>
      </c>
      <c r="S29" s="115" t="s">
        <v>62</v>
      </c>
      <c r="T29" s="115" t="s">
        <v>62</v>
      </c>
      <c r="U29" s="115" t="s">
        <v>62</v>
      </c>
      <c r="V29" s="1193"/>
      <c r="W29" s="528"/>
      <c r="X29" s="397">
        <v>4</v>
      </c>
      <c r="Y29" s="1189">
        <v>4</v>
      </c>
      <c r="Z29" s="1189">
        <v>4</v>
      </c>
      <c r="AA29" s="1189">
        <v>4</v>
      </c>
      <c r="AB29" s="1189">
        <v>4</v>
      </c>
      <c r="AC29" s="1189">
        <v>4</v>
      </c>
      <c r="AD29" s="977"/>
      <c r="AE29" s="976"/>
      <c r="AF29" s="976"/>
      <c r="AG29" s="976"/>
      <c r="AH29" s="976"/>
      <c r="AI29" s="978"/>
      <c r="AJ29" s="510"/>
      <c r="AK29" s="527"/>
      <c r="AL29" s="527"/>
      <c r="AM29" s="527"/>
      <c r="AN29" s="527"/>
      <c r="AO29" s="525"/>
      <c r="AP29" s="510"/>
      <c r="AQ29" s="527"/>
      <c r="AR29" s="527"/>
      <c r="AS29" s="525"/>
      <c r="AT29" s="1590"/>
      <c r="AU29" s="1591"/>
      <c r="AV29" s="1591"/>
      <c r="AW29" s="1591"/>
      <c r="AX29" s="1591"/>
      <c r="AY29" s="1592"/>
      <c r="AZ29" s="6"/>
    </row>
    <row r="30" spans="2:52" ht="12" customHeight="1">
      <c r="B30" s="510">
        <f>スクールカレンダー!M39</f>
        <v>27</v>
      </c>
      <c r="C30" s="525" t="str">
        <f>スクールカレンダー!N39</f>
        <v>木</v>
      </c>
      <c r="D30" s="1625" t="str">
        <f>IF(スクールカレンダー!O39="","",スクールカレンダー!O39)</f>
        <v>学校運営協議会②</v>
      </c>
      <c r="E30" s="1626"/>
      <c r="F30" s="1626"/>
      <c r="G30" s="1626"/>
      <c r="H30" s="1626"/>
      <c r="I30" s="1626"/>
      <c r="J30" s="1626"/>
      <c r="K30" s="1626"/>
      <c r="L30" s="1626"/>
      <c r="M30" s="1626"/>
      <c r="N30" s="1626"/>
      <c r="O30" s="1626"/>
      <c r="P30" s="1627"/>
      <c r="Q30" s="526" t="s">
        <v>23</v>
      </c>
      <c r="R30" s="510" t="s">
        <v>62</v>
      </c>
      <c r="S30" s="527" t="s">
        <v>62</v>
      </c>
      <c r="T30" s="527" t="s">
        <v>62</v>
      </c>
      <c r="U30" s="527" t="s">
        <v>62</v>
      </c>
      <c r="V30" s="527" t="s">
        <v>62</v>
      </c>
      <c r="W30" s="525" t="s">
        <v>62</v>
      </c>
      <c r="X30" s="397">
        <v>5</v>
      </c>
      <c r="Y30" s="925">
        <v>5</v>
      </c>
      <c r="Z30" s="925">
        <v>5</v>
      </c>
      <c r="AA30" s="925">
        <v>6</v>
      </c>
      <c r="AB30" s="925">
        <v>6</v>
      </c>
      <c r="AC30" s="925">
        <v>6</v>
      </c>
      <c r="AD30" s="510"/>
      <c r="AE30" s="527"/>
      <c r="AF30" s="527"/>
      <c r="AG30" s="527"/>
      <c r="AH30" s="527"/>
      <c r="AI30" s="525"/>
      <c r="AJ30" s="510"/>
      <c r="AK30" s="527"/>
      <c r="AL30" s="527"/>
      <c r="AM30" s="527"/>
      <c r="AN30" s="527"/>
      <c r="AO30" s="525"/>
      <c r="AP30" s="510"/>
      <c r="AQ30" s="527"/>
      <c r="AR30" s="527"/>
      <c r="AS30" s="525"/>
      <c r="AT30" s="1590"/>
      <c r="AU30" s="1591"/>
      <c r="AV30" s="1591"/>
      <c r="AW30" s="1591"/>
      <c r="AX30" s="1591"/>
      <c r="AY30" s="1592"/>
      <c r="AZ30" s="6"/>
    </row>
    <row r="31" spans="2:52" ht="12" customHeight="1">
      <c r="B31" s="510">
        <f>スクールカレンダー!M40</f>
        <v>28</v>
      </c>
      <c r="C31" s="525" t="str">
        <f>スクールカレンダー!N40</f>
        <v>金</v>
      </c>
      <c r="D31" s="1625" t="str">
        <f>IF(スクールカレンダー!O40="","",スクールカレンダー!O40)</f>
        <v>ALT
マラソンデー</v>
      </c>
      <c r="E31" s="1626"/>
      <c r="F31" s="1626"/>
      <c r="G31" s="1626"/>
      <c r="H31" s="1626"/>
      <c r="I31" s="1626"/>
      <c r="J31" s="1626"/>
      <c r="K31" s="1626"/>
      <c r="L31" s="1626"/>
      <c r="M31" s="1626"/>
      <c r="N31" s="1626"/>
      <c r="O31" s="1626"/>
      <c r="P31" s="1627"/>
      <c r="Q31" s="526" t="s">
        <v>23</v>
      </c>
      <c r="R31" s="510" t="s">
        <v>62</v>
      </c>
      <c r="S31" s="527" t="s">
        <v>62</v>
      </c>
      <c r="T31" s="527" t="s">
        <v>62</v>
      </c>
      <c r="U31" s="527" t="s">
        <v>62</v>
      </c>
      <c r="V31" s="527" t="s">
        <v>62</v>
      </c>
      <c r="W31" s="527" t="s">
        <v>62</v>
      </c>
      <c r="X31" s="510">
        <v>5</v>
      </c>
      <c r="Y31" s="527">
        <v>5</v>
      </c>
      <c r="Z31" s="527">
        <v>6</v>
      </c>
      <c r="AA31" s="527">
        <v>6</v>
      </c>
      <c r="AB31" s="527">
        <v>6</v>
      </c>
      <c r="AC31" s="525">
        <v>6</v>
      </c>
      <c r="AD31" s="510"/>
      <c r="AE31" s="527"/>
      <c r="AF31" s="527"/>
      <c r="AG31" s="527"/>
      <c r="AH31" s="527"/>
      <c r="AI31" s="525"/>
      <c r="AJ31" s="510"/>
      <c r="AK31" s="527"/>
      <c r="AL31" s="527"/>
      <c r="AM31" s="527"/>
      <c r="AN31" s="527"/>
      <c r="AO31" s="525"/>
      <c r="AP31" s="510"/>
      <c r="AQ31" s="530"/>
      <c r="AR31" s="530"/>
      <c r="AS31" s="529"/>
      <c r="AT31" s="1590"/>
      <c r="AU31" s="1591"/>
      <c r="AV31" s="1591"/>
      <c r="AW31" s="1591"/>
      <c r="AX31" s="1591"/>
      <c r="AY31" s="1592"/>
      <c r="AZ31" s="6"/>
    </row>
    <row r="32" spans="2:52" ht="12" customHeight="1">
      <c r="B32" s="879">
        <f>スクールカレンダー!M41</f>
        <v>29</v>
      </c>
      <c r="C32" s="880" t="str">
        <f>スクールカレンダー!N41</f>
        <v>土</v>
      </c>
      <c r="D32" s="1622" t="str">
        <f>IF(スクールカレンダー!O41="","",スクールカレンダー!O41)</f>
        <v>土曜授業</v>
      </c>
      <c r="E32" s="1623"/>
      <c r="F32" s="1623"/>
      <c r="G32" s="1623"/>
      <c r="H32" s="1623"/>
      <c r="I32" s="1623"/>
      <c r="J32" s="1623"/>
      <c r="K32" s="1623"/>
      <c r="L32" s="1623"/>
      <c r="M32" s="1623"/>
      <c r="N32" s="1623"/>
      <c r="O32" s="1623"/>
      <c r="P32" s="1624"/>
      <c r="Q32" s="929"/>
      <c r="R32" s="1127" t="s">
        <v>564</v>
      </c>
      <c r="S32" s="1128" t="s">
        <v>573</v>
      </c>
      <c r="T32" s="1128" t="s">
        <v>564</v>
      </c>
      <c r="U32" s="931"/>
      <c r="V32" s="931"/>
      <c r="W32" s="895"/>
      <c r="X32" s="1127">
        <v>3</v>
      </c>
      <c r="Y32" s="1128">
        <v>3</v>
      </c>
      <c r="Z32" s="1128">
        <v>3</v>
      </c>
      <c r="AA32" s="1128">
        <v>3</v>
      </c>
      <c r="AB32" s="1128">
        <v>3</v>
      </c>
      <c r="AC32" s="1128">
        <v>3</v>
      </c>
      <c r="AD32" s="879"/>
      <c r="AE32" s="883"/>
      <c r="AF32" s="883"/>
      <c r="AG32" s="883"/>
      <c r="AH32" s="883"/>
      <c r="AI32" s="880"/>
      <c r="AJ32" s="1127"/>
      <c r="AK32" s="1128"/>
      <c r="AL32" s="1128"/>
      <c r="AM32" s="1128"/>
      <c r="AN32" s="1128"/>
      <c r="AO32" s="1129"/>
      <c r="AP32" s="1127"/>
      <c r="AQ32" s="1128"/>
      <c r="AR32" s="1128"/>
      <c r="AS32" s="1129"/>
      <c r="AT32" s="1661"/>
      <c r="AU32" s="1662"/>
      <c r="AV32" s="1662"/>
      <c r="AW32" s="1662"/>
      <c r="AX32" s="1662"/>
      <c r="AY32" s="1663"/>
      <c r="AZ32" s="6"/>
    </row>
    <row r="33" spans="2:73" ht="12" customHeight="1">
      <c r="B33" s="866">
        <f>スクールカレンダー!M42</f>
        <v>30</v>
      </c>
      <c r="C33" s="867" t="str">
        <f>スクールカレンダー!N42</f>
        <v>日</v>
      </c>
      <c r="D33" s="1637" t="str">
        <f>IF(スクールカレンダー!O42="","",スクールカレンダー!O42)</f>
        <v/>
      </c>
      <c r="E33" s="1638"/>
      <c r="F33" s="1638"/>
      <c r="G33" s="1638"/>
      <c r="H33" s="1638"/>
      <c r="I33" s="1638"/>
      <c r="J33" s="1638"/>
      <c r="K33" s="1638"/>
      <c r="L33" s="1638"/>
      <c r="M33" s="1638"/>
      <c r="N33" s="1638"/>
      <c r="O33" s="1638"/>
      <c r="P33" s="1639"/>
      <c r="Q33" s="889"/>
      <c r="R33" s="876"/>
      <c r="S33" s="890"/>
      <c r="T33" s="890"/>
      <c r="U33" s="890"/>
      <c r="V33" s="890"/>
      <c r="W33" s="867"/>
      <c r="X33" s="876"/>
      <c r="Y33" s="890"/>
      <c r="Z33" s="890"/>
      <c r="AA33" s="890"/>
      <c r="AB33" s="890"/>
      <c r="AC33" s="891"/>
      <c r="AD33" s="876"/>
      <c r="AE33" s="890"/>
      <c r="AF33" s="890"/>
      <c r="AG33" s="890"/>
      <c r="AH33" s="890"/>
      <c r="AI33" s="891"/>
      <c r="AJ33" s="876"/>
      <c r="AK33" s="890"/>
      <c r="AL33" s="890"/>
      <c r="AM33" s="890"/>
      <c r="AN33" s="890"/>
      <c r="AO33" s="891"/>
      <c r="AP33" s="876"/>
      <c r="AQ33" s="890"/>
      <c r="AR33" s="890"/>
      <c r="AS33" s="891"/>
      <c r="AT33" s="903"/>
      <c r="AU33" s="903"/>
      <c r="AV33" s="903"/>
      <c r="AW33" s="903"/>
      <c r="AX33" s="903"/>
      <c r="AY33" s="904"/>
      <c r="AZ33" s="6"/>
    </row>
    <row r="34" spans="2:73" ht="12" customHeight="1" thickBot="1">
      <c r="B34" s="406">
        <f>スクールカレンダー!M43</f>
        <v>31</v>
      </c>
      <c r="C34" s="408" t="str">
        <f>スクールカレンダー!N43</f>
        <v>月</v>
      </c>
      <c r="D34" s="1664" t="str">
        <f>IF(スクールカレンダー!O43="","",スクールカレンダー!O43)</f>
        <v>南富良野町防災の日</v>
      </c>
      <c r="E34" s="1665"/>
      <c r="F34" s="1665"/>
      <c r="G34" s="1665"/>
      <c r="H34" s="1665"/>
      <c r="I34" s="1665"/>
      <c r="J34" s="1665"/>
      <c r="K34" s="1665"/>
      <c r="L34" s="1665"/>
      <c r="M34" s="1665"/>
      <c r="N34" s="1665"/>
      <c r="O34" s="1665"/>
      <c r="P34" s="1666"/>
      <c r="Q34" s="405" t="s">
        <v>419</v>
      </c>
      <c r="R34" s="406" t="s">
        <v>420</v>
      </c>
      <c r="S34" s="407" t="s">
        <v>420</v>
      </c>
      <c r="T34" s="407" t="s">
        <v>420</v>
      </c>
      <c r="U34" s="407" t="s">
        <v>420</v>
      </c>
      <c r="V34" s="407" t="s">
        <v>564</v>
      </c>
      <c r="W34" s="407" t="s">
        <v>564</v>
      </c>
      <c r="X34" s="397">
        <v>5</v>
      </c>
      <c r="Y34" s="925">
        <v>5</v>
      </c>
      <c r="Z34" s="925">
        <v>6</v>
      </c>
      <c r="AA34" s="941">
        <v>6</v>
      </c>
      <c r="AB34" s="941">
        <v>6</v>
      </c>
      <c r="AC34" s="941">
        <v>6</v>
      </c>
      <c r="AD34" s="406"/>
      <c r="AE34" s="407"/>
      <c r="AF34" s="407"/>
      <c r="AG34" s="407"/>
      <c r="AH34" s="407"/>
      <c r="AI34" s="407"/>
      <c r="AJ34" s="406"/>
      <c r="AK34" s="407"/>
      <c r="AL34" s="407"/>
      <c r="AM34" s="407"/>
      <c r="AN34" s="407"/>
      <c r="AO34" s="408"/>
      <c r="AP34" s="406"/>
      <c r="AQ34" s="407"/>
      <c r="AR34" s="407"/>
      <c r="AS34" s="408"/>
      <c r="AT34" s="1400"/>
      <c r="AU34" s="1401"/>
      <c r="AV34" s="1401"/>
      <c r="AW34" s="1401"/>
      <c r="AX34" s="1401"/>
      <c r="AY34" s="1402"/>
      <c r="AZ34" s="6"/>
    </row>
    <row r="35" spans="2:73" ht="12" customHeight="1" thickBot="1">
      <c r="B35" s="1447" t="s">
        <v>24</v>
      </c>
      <c r="C35" s="1554"/>
      <c r="D35" s="1628"/>
      <c r="E35" s="1629"/>
      <c r="F35" s="1629"/>
      <c r="G35" s="1629"/>
      <c r="H35" s="1629"/>
      <c r="I35" s="1629"/>
      <c r="J35" s="1629"/>
      <c r="K35" s="1629"/>
      <c r="L35" s="1629"/>
      <c r="M35" s="1629"/>
      <c r="N35" s="1629"/>
      <c r="O35" s="1629"/>
      <c r="P35" s="1630"/>
      <c r="Q35" s="391">
        <f>COUNTIF(Q5:Q34,"◎")</f>
        <v>10</v>
      </c>
      <c r="R35" s="1447" t="s">
        <v>34</v>
      </c>
      <c r="S35" s="1581"/>
      <c r="T35" s="1581"/>
      <c r="U35" s="1581"/>
      <c r="V35" s="1581"/>
      <c r="W35" s="1554"/>
      <c r="X35" s="390">
        <f t="shared" ref="X35:AS35" si="0">SUM(X4:X34)</f>
        <v>50.5</v>
      </c>
      <c r="Y35" s="409">
        <f t="shared" si="0"/>
        <v>50.5</v>
      </c>
      <c r="Z35" s="409">
        <f t="shared" si="0"/>
        <v>53.5</v>
      </c>
      <c r="AA35" s="409">
        <f t="shared" si="0"/>
        <v>55.5</v>
      </c>
      <c r="AB35" s="409">
        <f t="shared" si="0"/>
        <v>55.5</v>
      </c>
      <c r="AC35" s="395">
        <f t="shared" si="0"/>
        <v>55.5</v>
      </c>
      <c r="AD35" s="390">
        <f t="shared" si="0"/>
        <v>0.5</v>
      </c>
      <c r="AE35" s="409">
        <f t="shared" si="0"/>
        <v>0.5</v>
      </c>
      <c r="AF35" s="409">
        <f t="shared" si="0"/>
        <v>0.5</v>
      </c>
      <c r="AG35" s="409">
        <f t="shared" si="0"/>
        <v>0.5</v>
      </c>
      <c r="AH35" s="409">
        <f t="shared" si="0"/>
        <v>0.5</v>
      </c>
      <c r="AI35" s="395">
        <f t="shared" si="0"/>
        <v>0.5</v>
      </c>
      <c r="AJ35" s="390">
        <f t="shared" si="0"/>
        <v>0</v>
      </c>
      <c r="AK35" s="409">
        <f t="shared" si="0"/>
        <v>0</v>
      </c>
      <c r="AL35" s="409">
        <f t="shared" si="0"/>
        <v>0</v>
      </c>
      <c r="AM35" s="409">
        <f t="shared" si="0"/>
        <v>1</v>
      </c>
      <c r="AN35" s="409">
        <f t="shared" si="0"/>
        <v>1</v>
      </c>
      <c r="AO35" s="395">
        <f t="shared" si="0"/>
        <v>1</v>
      </c>
      <c r="AP35" s="390">
        <f t="shared" si="0"/>
        <v>0</v>
      </c>
      <c r="AQ35" s="409">
        <f t="shared" si="0"/>
        <v>2</v>
      </c>
      <c r="AR35" s="409">
        <f t="shared" si="0"/>
        <v>2</v>
      </c>
      <c r="AS35" s="395">
        <f t="shared" si="0"/>
        <v>2</v>
      </c>
      <c r="AT35" s="1620"/>
      <c r="AU35" s="1620"/>
      <c r="AV35" s="1620"/>
      <c r="AW35" s="1620"/>
      <c r="AX35" s="1620"/>
      <c r="AY35" s="1621"/>
      <c r="AZ35" s="28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</row>
    <row r="36" spans="2:73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</row>
    <row r="37" spans="2:73" s="1" customFormat="1" ht="12" customHeight="1">
      <c r="B37" s="1432"/>
      <c r="C37" s="1433"/>
      <c r="D37" s="1433"/>
      <c r="E37" s="1434"/>
      <c r="F37" s="10" t="s">
        <v>8</v>
      </c>
      <c r="G37" s="11" t="s">
        <v>9</v>
      </c>
      <c r="H37" s="11" t="s">
        <v>10</v>
      </c>
      <c r="I37" s="11" t="s">
        <v>11</v>
      </c>
      <c r="J37" s="11" t="s">
        <v>12</v>
      </c>
      <c r="K37" s="12" t="s">
        <v>13</v>
      </c>
      <c r="L37" s="13"/>
      <c r="M37" s="10" t="s">
        <v>8</v>
      </c>
      <c r="N37" s="11" t="s">
        <v>9</v>
      </c>
      <c r="O37" s="11" t="s">
        <v>10</v>
      </c>
      <c r="P37" s="11" t="s">
        <v>11</v>
      </c>
      <c r="Q37" s="11" t="s">
        <v>12</v>
      </c>
      <c r="R37" s="12" t="s">
        <v>13</v>
      </c>
      <c r="S37" s="13"/>
      <c r="T37" s="10" t="s">
        <v>8</v>
      </c>
      <c r="U37" s="11" t="s">
        <v>9</v>
      </c>
      <c r="V37" s="11" t="s">
        <v>10</v>
      </c>
      <c r="W37" s="11" t="s">
        <v>11</v>
      </c>
      <c r="X37" s="11" t="s">
        <v>12</v>
      </c>
      <c r="Y37" s="12" t="s">
        <v>13</v>
      </c>
      <c r="Z37" s="121"/>
      <c r="AA37" s="1545"/>
      <c r="AB37" s="1546"/>
      <c r="AC37" s="1542"/>
      <c r="AD37" s="1549" t="s">
        <v>51</v>
      </c>
      <c r="AE37" s="1550"/>
      <c r="AF37" s="1550"/>
      <c r="AG37" s="1550"/>
      <c r="AH37" s="1550"/>
      <c r="AI37" s="1550"/>
      <c r="AJ37" s="1550"/>
      <c r="AK37" s="1550"/>
      <c r="AL37" s="1551"/>
      <c r="AM37" s="1541" t="s">
        <v>44</v>
      </c>
      <c r="AN37" s="1542"/>
      <c r="AO37" s="1539" t="s">
        <v>45</v>
      </c>
      <c r="AP37" s="1549" t="s">
        <v>156</v>
      </c>
      <c r="AQ37" s="1552"/>
      <c r="AR37" s="1552"/>
      <c r="AS37" s="1553"/>
      <c r="AT37" s="1539" t="s">
        <v>49</v>
      </c>
      <c r="AU37" s="1539" t="s">
        <v>278</v>
      </c>
      <c r="AV37" s="1539" t="s">
        <v>44</v>
      </c>
      <c r="AW37" s="1541" t="s">
        <v>25</v>
      </c>
      <c r="AX37" s="1542"/>
      <c r="AY37" s="1539" t="s">
        <v>50</v>
      </c>
    </row>
    <row r="38" spans="2:73" s="1" customFormat="1" ht="12" customHeight="1">
      <c r="B38" s="1438" t="s">
        <v>52</v>
      </c>
      <c r="C38" s="1439"/>
      <c r="D38" s="1439"/>
      <c r="E38" s="1440"/>
      <c r="F38" s="27">
        <v>11</v>
      </c>
      <c r="G38" s="16">
        <v>11</v>
      </c>
      <c r="H38" s="16">
        <v>11</v>
      </c>
      <c r="I38" s="16">
        <v>11</v>
      </c>
      <c r="J38" s="16">
        <v>11</v>
      </c>
      <c r="K38" s="119">
        <v>11</v>
      </c>
      <c r="L38" s="379"/>
      <c r="M38" s="27">
        <f>F38</f>
        <v>11</v>
      </c>
      <c r="N38" s="16">
        <f t="shared" ref="N38:R46" si="1">G38</f>
        <v>11</v>
      </c>
      <c r="O38" s="16">
        <f t="shared" si="1"/>
        <v>11</v>
      </c>
      <c r="P38" s="16">
        <f t="shared" si="1"/>
        <v>11</v>
      </c>
      <c r="Q38" s="16">
        <f t="shared" si="1"/>
        <v>11</v>
      </c>
      <c r="R38" s="119">
        <f t="shared" si="1"/>
        <v>11</v>
      </c>
      <c r="S38" s="379"/>
      <c r="T38" s="27">
        <f>'７月'!T38+'８月'!F38</f>
        <v>87</v>
      </c>
      <c r="U38" s="16">
        <f>'７月'!U38+'８月'!G38</f>
        <v>87</v>
      </c>
      <c r="V38" s="16">
        <f>'７月'!V38+'８月'!H38</f>
        <v>87</v>
      </c>
      <c r="W38" s="16">
        <f>'７月'!W38+'８月'!I38</f>
        <v>87</v>
      </c>
      <c r="X38" s="16">
        <f>'７月'!X38+'８月'!J38</f>
        <v>87</v>
      </c>
      <c r="Y38" s="119">
        <f>'７月'!Y38+'８月'!K38</f>
        <v>87</v>
      </c>
      <c r="Z38" s="36"/>
      <c r="AA38" s="1547"/>
      <c r="AB38" s="1548"/>
      <c r="AC38" s="1544"/>
      <c r="AD38" s="24" t="s">
        <v>35</v>
      </c>
      <c r="AE38" s="25" t="s">
        <v>37</v>
      </c>
      <c r="AF38" s="25" t="s">
        <v>36</v>
      </c>
      <c r="AG38" s="25" t="s">
        <v>38</v>
      </c>
      <c r="AH38" s="25" t="s">
        <v>39</v>
      </c>
      <c r="AI38" s="25" t="s">
        <v>40</v>
      </c>
      <c r="AJ38" s="25" t="s">
        <v>41</v>
      </c>
      <c r="AK38" s="25" t="s">
        <v>42</v>
      </c>
      <c r="AL38" s="26" t="s">
        <v>43</v>
      </c>
      <c r="AM38" s="1547"/>
      <c r="AN38" s="1544"/>
      <c r="AO38" s="1540"/>
      <c r="AP38" s="24" t="s">
        <v>46</v>
      </c>
      <c r="AQ38" s="25" t="s">
        <v>48</v>
      </c>
      <c r="AR38" s="25" t="s">
        <v>47</v>
      </c>
      <c r="AS38" s="26" t="s">
        <v>140</v>
      </c>
      <c r="AT38" s="1540"/>
      <c r="AU38" s="1540"/>
      <c r="AV38" s="1540"/>
      <c r="AW38" s="1543"/>
      <c r="AX38" s="1544"/>
      <c r="AY38" s="1540"/>
    </row>
    <row r="39" spans="2:73" s="1" customFormat="1" ht="12" customHeight="1">
      <c r="B39" s="1441" t="s">
        <v>16</v>
      </c>
      <c r="C39" s="1442"/>
      <c r="D39" s="1442"/>
      <c r="E39" s="1443"/>
      <c r="F39" s="8">
        <v>10</v>
      </c>
      <c r="G39" s="22">
        <v>10</v>
      </c>
      <c r="H39" s="22">
        <v>10</v>
      </c>
      <c r="I39" s="22">
        <v>10</v>
      </c>
      <c r="J39" s="22">
        <v>10</v>
      </c>
      <c r="K39" s="23">
        <v>10</v>
      </c>
      <c r="L39" s="21" t="s">
        <v>277</v>
      </c>
      <c r="M39" s="8">
        <f t="shared" ref="M39:M46" si="2">F39</f>
        <v>10</v>
      </c>
      <c r="N39" s="22">
        <f t="shared" si="1"/>
        <v>10</v>
      </c>
      <c r="O39" s="22">
        <f t="shared" si="1"/>
        <v>10</v>
      </c>
      <c r="P39" s="22">
        <f t="shared" si="1"/>
        <v>10</v>
      </c>
      <c r="Q39" s="22">
        <f t="shared" si="1"/>
        <v>10</v>
      </c>
      <c r="R39" s="23">
        <f t="shared" si="1"/>
        <v>10</v>
      </c>
      <c r="S39" s="21" t="s">
        <v>14</v>
      </c>
      <c r="T39" s="8">
        <f>'７月'!T39+'８月'!F39</f>
        <v>74</v>
      </c>
      <c r="U39" s="22">
        <f>'７月'!U39+'８月'!G39</f>
        <v>79</v>
      </c>
      <c r="V39" s="22">
        <f>'７月'!V39+'８月'!H39</f>
        <v>79</v>
      </c>
      <c r="W39" s="22">
        <f>'７月'!W39+'８月'!I39</f>
        <v>79</v>
      </c>
      <c r="X39" s="22">
        <f>'７月'!X39+'８月'!J39</f>
        <v>79</v>
      </c>
      <c r="Y39" s="23">
        <f>'７月'!Y39+'８月'!K39</f>
        <v>76</v>
      </c>
      <c r="Z39" s="36"/>
      <c r="AA39" s="1520" t="s">
        <v>148</v>
      </c>
      <c r="AB39" s="1531" t="s">
        <v>59</v>
      </c>
      <c r="AC39" s="1519"/>
      <c r="AD39" s="35"/>
      <c r="AE39" s="33"/>
      <c r="AF39" s="33"/>
      <c r="AG39" s="33"/>
      <c r="AH39" s="33"/>
      <c r="AI39" s="33"/>
      <c r="AJ39" s="33"/>
      <c r="AK39" s="33"/>
      <c r="AL39" s="34"/>
      <c r="AM39" s="1518"/>
      <c r="AN39" s="1519"/>
      <c r="AO39" s="15"/>
      <c r="AP39" s="35"/>
      <c r="AQ39" s="33"/>
      <c r="AR39" s="33"/>
      <c r="AS39" s="34"/>
      <c r="AT39" s="15"/>
      <c r="AU39" s="15"/>
      <c r="AV39" s="15"/>
      <c r="AW39" s="1518"/>
      <c r="AX39" s="1519"/>
      <c r="AY39" s="15"/>
    </row>
    <row r="40" spans="2:73" s="1" customFormat="1" ht="12" customHeight="1">
      <c r="B40" s="1441"/>
      <c r="C40" s="1442"/>
      <c r="D40" s="1442"/>
      <c r="E40" s="1443"/>
      <c r="F40" s="8"/>
      <c r="G40" s="22"/>
      <c r="H40" s="22"/>
      <c r="I40" s="22"/>
      <c r="J40" s="22"/>
      <c r="K40" s="23"/>
      <c r="L40" s="21" t="s">
        <v>22</v>
      </c>
      <c r="M40" s="8"/>
      <c r="N40" s="22"/>
      <c r="O40" s="22"/>
      <c r="P40" s="22"/>
      <c r="Q40" s="22"/>
      <c r="R40" s="23"/>
      <c r="S40" s="21"/>
      <c r="T40" s="8"/>
      <c r="U40" s="22"/>
      <c r="V40" s="22"/>
      <c r="W40" s="22"/>
      <c r="X40" s="22"/>
      <c r="Y40" s="23"/>
      <c r="Z40" s="36"/>
      <c r="AA40" s="1521"/>
      <c r="AB40" s="1527" t="s">
        <v>141</v>
      </c>
      <c r="AC40" s="1528"/>
      <c r="AD40" s="8"/>
      <c r="AE40" s="22"/>
      <c r="AF40" s="22"/>
      <c r="AG40" s="22"/>
      <c r="AH40" s="22"/>
      <c r="AI40" s="22"/>
      <c r="AJ40" s="22"/>
      <c r="AK40" s="22"/>
      <c r="AL40" s="23"/>
      <c r="AM40" s="1534"/>
      <c r="AN40" s="1528"/>
      <c r="AO40" s="21"/>
      <c r="AP40" s="8"/>
      <c r="AQ40" s="22"/>
      <c r="AR40" s="22"/>
      <c r="AS40" s="23"/>
      <c r="AT40" s="21"/>
      <c r="AU40" s="21"/>
      <c r="AV40" s="21"/>
      <c r="AW40" s="1534"/>
      <c r="AX40" s="1528"/>
      <c r="AY40" s="21"/>
    </row>
    <row r="41" spans="2:73" s="1" customFormat="1" ht="12" customHeight="1">
      <c r="B41" s="1441" t="s">
        <v>5</v>
      </c>
      <c r="C41" s="1442"/>
      <c r="D41" s="1442"/>
      <c r="E41" s="1443"/>
      <c r="F41" s="8">
        <f t="shared" ref="F41:K41" si="3">F42+F43+F44+F45+F46</f>
        <v>51</v>
      </c>
      <c r="G41" s="22">
        <f t="shared" si="3"/>
        <v>51</v>
      </c>
      <c r="H41" s="22">
        <f t="shared" si="3"/>
        <v>54</v>
      </c>
      <c r="I41" s="22">
        <f t="shared" si="3"/>
        <v>59</v>
      </c>
      <c r="J41" s="22">
        <f t="shared" si="3"/>
        <v>59</v>
      </c>
      <c r="K41" s="23">
        <f t="shared" si="3"/>
        <v>59</v>
      </c>
      <c r="L41" s="21" t="s">
        <v>54</v>
      </c>
      <c r="M41" s="8">
        <f t="shared" si="2"/>
        <v>51</v>
      </c>
      <c r="N41" s="22">
        <f t="shared" si="1"/>
        <v>51</v>
      </c>
      <c r="O41" s="22">
        <f t="shared" si="1"/>
        <v>54</v>
      </c>
      <c r="P41" s="22">
        <f t="shared" si="1"/>
        <v>59</v>
      </c>
      <c r="Q41" s="22">
        <f t="shared" si="1"/>
        <v>59</v>
      </c>
      <c r="R41" s="23">
        <f t="shared" si="1"/>
        <v>59</v>
      </c>
      <c r="S41" s="21"/>
      <c r="T41" s="8">
        <f>'７月'!T41+'８月'!F41</f>
        <v>398</v>
      </c>
      <c r="U41" s="22">
        <f>'７月'!U41+'８月'!G41</f>
        <v>434</v>
      </c>
      <c r="V41" s="22">
        <f>'７月'!V41+'８月'!H41</f>
        <v>455</v>
      </c>
      <c r="W41" s="22">
        <f>'７月'!W41+'８月'!I41</f>
        <v>485</v>
      </c>
      <c r="X41" s="22">
        <f>'７月'!X41+'８月'!J41</f>
        <v>486</v>
      </c>
      <c r="Y41" s="23">
        <f>'７月'!Y41+'８月'!K41</f>
        <v>487</v>
      </c>
      <c r="Z41" s="19"/>
      <c r="AA41" s="1522"/>
      <c r="AB41" s="1532" t="s">
        <v>142</v>
      </c>
      <c r="AC41" s="1533"/>
      <c r="AD41" s="32"/>
      <c r="AE41" s="9"/>
      <c r="AF41" s="9"/>
      <c r="AG41" s="9"/>
      <c r="AH41" s="9"/>
      <c r="AI41" s="9"/>
      <c r="AJ41" s="9"/>
      <c r="AK41" s="9"/>
      <c r="AL41" s="18"/>
      <c r="AM41" s="1535"/>
      <c r="AN41" s="1533"/>
      <c r="AO41" s="17"/>
      <c r="AP41" s="32"/>
      <c r="AQ41" s="9"/>
      <c r="AR41" s="9"/>
      <c r="AS41" s="18"/>
      <c r="AT41" s="17"/>
      <c r="AU41" s="17"/>
      <c r="AV41" s="17"/>
      <c r="AW41" s="1535"/>
      <c r="AX41" s="1533"/>
      <c r="AY41" s="17"/>
    </row>
    <row r="42" spans="2:73" s="1" customFormat="1" ht="12" customHeight="1">
      <c r="B42" s="1449" t="s">
        <v>244</v>
      </c>
      <c r="C42" s="1450"/>
      <c r="D42" s="1450"/>
      <c r="E42" s="1451"/>
      <c r="F42" s="8">
        <f t="shared" ref="F42:K42" si="4">X35</f>
        <v>50.5</v>
      </c>
      <c r="G42" s="22">
        <f t="shared" si="4"/>
        <v>50.5</v>
      </c>
      <c r="H42" s="22">
        <f t="shared" si="4"/>
        <v>53.5</v>
      </c>
      <c r="I42" s="22">
        <f t="shared" si="4"/>
        <v>55.5</v>
      </c>
      <c r="J42" s="22">
        <f t="shared" si="4"/>
        <v>55.5</v>
      </c>
      <c r="K42" s="23">
        <f t="shared" si="4"/>
        <v>55.5</v>
      </c>
      <c r="L42" s="21" t="s">
        <v>14</v>
      </c>
      <c r="M42" s="8">
        <f t="shared" si="2"/>
        <v>50.5</v>
      </c>
      <c r="N42" s="22">
        <f t="shared" si="1"/>
        <v>50.5</v>
      </c>
      <c r="O42" s="22">
        <f t="shared" si="1"/>
        <v>53.5</v>
      </c>
      <c r="P42" s="22">
        <f t="shared" si="1"/>
        <v>55.5</v>
      </c>
      <c r="Q42" s="22">
        <f t="shared" si="1"/>
        <v>55.5</v>
      </c>
      <c r="R42" s="23">
        <f t="shared" si="1"/>
        <v>55.5</v>
      </c>
      <c r="S42" s="21" t="s">
        <v>15</v>
      </c>
      <c r="T42" s="8">
        <f>'７月'!T42+'８月'!F42</f>
        <v>372</v>
      </c>
      <c r="U42" s="22">
        <f>'７月'!U42+'８月'!G42</f>
        <v>409</v>
      </c>
      <c r="V42" s="22">
        <f>'７月'!V42+'８月'!H42</f>
        <v>430</v>
      </c>
      <c r="W42" s="22">
        <f>'７月'!W42+'８月'!I42</f>
        <v>444</v>
      </c>
      <c r="X42" s="22">
        <f>'７月'!X42+'８月'!J42</f>
        <v>438</v>
      </c>
      <c r="Y42" s="23">
        <f>'７月'!Y42+'８月'!K42</f>
        <v>441</v>
      </c>
      <c r="Z42" s="19"/>
      <c r="AA42" s="1520" t="s">
        <v>129</v>
      </c>
      <c r="AB42" s="1523" t="s">
        <v>59</v>
      </c>
      <c r="AC42" s="1524"/>
      <c r="AD42" s="35"/>
      <c r="AE42" s="33"/>
      <c r="AF42" s="33"/>
      <c r="AG42" s="33"/>
      <c r="AH42" s="33"/>
      <c r="AI42" s="33"/>
      <c r="AJ42" s="33"/>
      <c r="AK42" s="33"/>
      <c r="AL42" s="34"/>
      <c r="AM42" s="1518"/>
      <c r="AN42" s="1519"/>
      <c r="AO42" s="15"/>
      <c r="AP42" s="35"/>
      <c r="AQ42" s="33"/>
      <c r="AR42" s="33"/>
      <c r="AS42" s="34"/>
      <c r="AT42" s="15"/>
      <c r="AU42" s="15"/>
      <c r="AV42" s="15"/>
      <c r="AW42" s="1518"/>
      <c r="AX42" s="1519"/>
      <c r="AY42" s="15"/>
    </row>
    <row r="43" spans="2:73" s="1" customFormat="1" ht="12" customHeight="1">
      <c r="B43" s="1441" t="s">
        <v>3</v>
      </c>
      <c r="C43" s="1442"/>
      <c r="D43" s="1442"/>
      <c r="E43" s="1443"/>
      <c r="F43" s="8">
        <f t="shared" ref="F43:K43" si="5">AD35</f>
        <v>0.5</v>
      </c>
      <c r="G43" s="22">
        <f t="shared" si="5"/>
        <v>0.5</v>
      </c>
      <c r="H43" s="22">
        <f t="shared" si="5"/>
        <v>0.5</v>
      </c>
      <c r="I43" s="22">
        <f t="shared" si="5"/>
        <v>0.5</v>
      </c>
      <c r="J43" s="22">
        <f t="shared" si="5"/>
        <v>0.5</v>
      </c>
      <c r="K43" s="23">
        <f t="shared" si="5"/>
        <v>0.5</v>
      </c>
      <c r="L43" s="21" t="s">
        <v>15</v>
      </c>
      <c r="M43" s="8">
        <f t="shared" si="2"/>
        <v>0.5</v>
      </c>
      <c r="N43" s="22">
        <f t="shared" si="1"/>
        <v>0.5</v>
      </c>
      <c r="O43" s="22">
        <f t="shared" si="1"/>
        <v>0.5</v>
      </c>
      <c r="P43" s="22">
        <f t="shared" si="1"/>
        <v>0.5</v>
      </c>
      <c r="Q43" s="22">
        <f t="shared" si="1"/>
        <v>0.5</v>
      </c>
      <c r="R43" s="23">
        <f t="shared" si="1"/>
        <v>0.5</v>
      </c>
      <c r="S43" s="21"/>
      <c r="T43" s="8">
        <f>'７月'!T43+'８月'!F43</f>
        <v>26</v>
      </c>
      <c r="U43" s="22">
        <f>'７月'!U43+'８月'!G43</f>
        <v>25</v>
      </c>
      <c r="V43" s="22">
        <f>'７月'!V43+'８月'!H43</f>
        <v>25</v>
      </c>
      <c r="W43" s="22">
        <f>'７月'!W43+'８月'!I43</f>
        <v>26</v>
      </c>
      <c r="X43" s="22">
        <f>'７月'!X43+'８月'!J43</f>
        <v>33</v>
      </c>
      <c r="Y43" s="23">
        <f>'７月'!Y43+'８月'!K43</f>
        <v>31</v>
      </c>
      <c r="Z43" s="19"/>
      <c r="AA43" s="1521"/>
      <c r="AB43" s="1565" t="s">
        <v>141</v>
      </c>
      <c r="AC43" s="1566"/>
      <c r="AD43" s="8"/>
      <c r="AE43" s="22"/>
      <c r="AF43" s="22"/>
      <c r="AG43" s="22"/>
      <c r="AH43" s="22"/>
      <c r="AI43" s="22"/>
      <c r="AJ43" s="22"/>
      <c r="AK43" s="22"/>
      <c r="AL43" s="23"/>
      <c r="AM43" s="1534"/>
      <c r="AN43" s="1528"/>
      <c r="AO43" s="21"/>
      <c r="AP43" s="8"/>
      <c r="AQ43" s="22"/>
      <c r="AR43" s="22"/>
      <c r="AS43" s="23"/>
      <c r="AT43" s="21"/>
      <c r="AU43" s="21"/>
      <c r="AV43" s="21"/>
      <c r="AW43" s="1534"/>
      <c r="AX43" s="1528"/>
      <c r="AY43" s="21"/>
    </row>
    <row r="44" spans="2:73" s="1" customFormat="1" ht="12" customHeight="1">
      <c r="B44" s="1441"/>
      <c r="C44" s="1442"/>
      <c r="D44" s="1442"/>
      <c r="E44" s="1443"/>
      <c r="F44" s="8"/>
      <c r="G44" s="22"/>
      <c r="H44" s="22"/>
      <c r="I44" s="22"/>
      <c r="J44" s="22"/>
      <c r="K44" s="23"/>
      <c r="L44" s="21"/>
      <c r="M44" s="8"/>
      <c r="N44" s="22"/>
      <c r="O44" s="22"/>
      <c r="P44" s="22"/>
      <c r="Q44" s="22"/>
      <c r="R44" s="23"/>
      <c r="S44" s="21"/>
      <c r="T44" s="8"/>
      <c r="U44" s="22"/>
      <c r="V44" s="22"/>
      <c r="W44" s="22"/>
      <c r="X44" s="22"/>
      <c r="Y44" s="23"/>
      <c r="Z44" s="19"/>
      <c r="AA44" s="1522"/>
      <c r="AB44" s="1532" t="s">
        <v>142</v>
      </c>
      <c r="AC44" s="1533"/>
      <c r="AD44" s="32"/>
      <c r="AE44" s="9"/>
      <c r="AF44" s="9"/>
      <c r="AG44" s="9"/>
      <c r="AH44" s="9"/>
      <c r="AI44" s="9"/>
      <c r="AJ44" s="9"/>
      <c r="AK44" s="9"/>
      <c r="AL44" s="18"/>
      <c r="AM44" s="1535"/>
      <c r="AN44" s="1533"/>
      <c r="AO44" s="17"/>
      <c r="AP44" s="32"/>
      <c r="AQ44" s="9"/>
      <c r="AR44" s="9"/>
      <c r="AS44" s="18"/>
      <c r="AT44" s="17"/>
      <c r="AU44" s="17"/>
      <c r="AV44" s="17"/>
      <c r="AW44" s="1563"/>
      <c r="AX44" s="1564"/>
      <c r="AY44" s="97"/>
    </row>
    <row r="45" spans="2:73" s="1" customFormat="1" ht="12" customHeight="1">
      <c r="B45" s="1444" t="s">
        <v>53</v>
      </c>
      <c r="C45" s="1445"/>
      <c r="D45" s="1445"/>
      <c r="E45" s="1446"/>
      <c r="F45" s="8">
        <f t="shared" ref="F45:K45" si="6">AJ35</f>
        <v>0</v>
      </c>
      <c r="G45" s="22">
        <f t="shared" si="6"/>
        <v>0</v>
      </c>
      <c r="H45" s="22">
        <f t="shared" si="6"/>
        <v>0</v>
      </c>
      <c r="I45" s="22">
        <f t="shared" si="6"/>
        <v>1</v>
      </c>
      <c r="J45" s="22">
        <f t="shared" si="6"/>
        <v>1</v>
      </c>
      <c r="K45" s="23">
        <f t="shared" si="6"/>
        <v>1</v>
      </c>
      <c r="L45" s="21"/>
      <c r="M45" s="8">
        <f t="shared" si="2"/>
        <v>0</v>
      </c>
      <c r="N45" s="22">
        <f t="shared" si="1"/>
        <v>0</v>
      </c>
      <c r="O45" s="22">
        <f t="shared" si="1"/>
        <v>0</v>
      </c>
      <c r="P45" s="22">
        <f t="shared" si="1"/>
        <v>1</v>
      </c>
      <c r="Q45" s="22">
        <f t="shared" si="1"/>
        <v>1</v>
      </c>
      <c r="R45" s="23">
        <f t="shared" si="1"/>
        <v>1</v>
      </c>
      <c r="S45" s="21"/>
      <c r="T45" s="8">
        <f>'７月'!T45+'８月'!F45</f>
        <v>0</v>
      </c>
      <c r="U45" s="22">
        <f>'７月'!U45+'８月'!G45</f>
        <v>0</v>
      </c>
      <c r="V45" s="22">
        <f>'７月'!V45+'８月'!H45</f>
        <v>0</v>
      </c>
      <c r="W45" s="22">
        <f>'７月'!W45+'８月'!I45</f>
        <v>9</v>
      </c>
      <c r="X45" s="22">
        <f>'７月'!X45+'８月'!J45</f>
        <v>9</v>
      </c>
      <c r="Y45" s="23">
        <f>'７月'!Y45+'８月'!K45</f>
        <v>9</v>
      </c>
      <c r="Z45" s="19"/>
      <c r="AA45" s="1520" t="s">
        <v>144</v>
      </c>
      <c r="AB45" s="1523" t="s">
        <v>59</v>
      </c>
      <c r="AC45" s="1524"/>
      <c r="AD45" s="60"/>
      <c r="AE45" s="59"/>
      <c r="AF45" s="59"/>
      <c r="AG45" s="59"/>
      <c r="AH45" s="59"/>
      <c r="AI45" s="59"/>
      <c r="AJ45" s="59"/>
      <c r="AK45" s="59"/>
      <c r="AL45" s="96"/>
      <c r="AM45" s="1567"/>
      <c r="AN45" s="1568"/>
      <c r="AO45" s="98"/>
      <c r="AP45" s="60"/>
      <c r="AQ45" s="59"/>
      <c r="AR45" s="59"/>
      <c r="AS45" s="96"/>
      <c r="AT45" s="98"/>
      <c r="AU45" s="98"/>
      <c r="AV45" s="98"/>
      <c r="AW45" s="1567"/>
      <c r="AX45" s="1568"/>
      <c r="AY45" s="98"/>
    </row>
    <row r="46" spans="2:73" s="1" customFormat="1" ht="12" customHeight="1">
      <c r="B46" s="1441" t="s">
        <v>4</v>
      </c>
      <c r="C46" s="1442"/>
      <c r="D46" s="1442"/>
      <c r="E46" s="1443"/>
      <c r="F46" s="8">
        <v>0</v>
      </c>
      <c r="G46" s="22">
        <v>0</v>
      </c>
      <c r="H46" s="22">
        <f>AP35</f>
        <v>0</v>
      </c>
      <c r="I46" s="22">
        <f>AQ35</f>
        <v>2</v>
      </c>
      <c r="J46" s="22">
        <f>AR35</f>
        <v>2</v>
      </c>
      <c r="K46" s="23">
        <f>AS35</f>
        <v>2</v>
      </c>
      <c r="L46" s="21"/>
      <c r="M46" s="8">
        <f t="shared" si="2"/>
        <v>0</v>
      </c>
      <c r="N46" s="22">
        <f t="shared" si="1"/>
        <v>0</v>
      </c>
      <c r="O46" s="22">
        <f t="shared" si="1"/>
        <v>0</v>
      </c>
      <c r="P46" s="22">
        <f t="shared" si="1"/>
        <v>2</v>
      </c>
      <c r="Q46" s="22">
        <f t="shared" si="1"/>
        <v>2</v>
      </c>
      <c r="R46" s="23">
        <f t="shared" si="1"/>
        <v>2</v>
      </c>
      <c r="S46" s="21"/>
      <c r="T46" s="8">
        <f>'７月'!T46+'８月'!F46</f>
        <v>0</v>
      </c>
      <c r="U46" s="22">
        <f>'７月'!U46+'８月'!G46</f>
        <v>0</v>
      </c>
      <c r="V46" s="22">
        <f>'７月'!V46+'８月'!H46</f>
        <v>0</v>
      </c>
      <c r="W46" s="22">
        <f>'７月'!W46+'８月'!I46</f>
        <v>6</v>
      </c>
      <c r="X46" s="22">
        <f>'７月'!X46+'８月'!J46</f>
        <v>6</v>
      </c>
      <c r="Y46" s="23">
        <f>'７月'!Y46+'８月'!K46</f>
        <v>6</v>
      </c>
      <c r="Z46" s="20"/>
      <c r="AA46" s="1521"/>
      <c r="AB46" s="1565" t="s">
        <v>141</v>
      </c>
      <c r="AC46" s="1566"/>
      <c r="AD46" s="99"/>
      <c r="AE46" s="100"/>
      <c r="AF46" s="100"/>
      <c r="AG46" s="100"/>
      <c r="AH46" s="100"/>
      <c r="AI46" s="100"/>
      <c r="AJ46" s="100"/>
      <c r="AK46" s="100"/>
      <c r="AL46" s="101"/>
      <c r="AM46" s="1569"/>
      <c r="AN46" s="1570"/>
      <c r="AO46" s="102"/>
      <c r="AP46" s="99"/>
      <c r="AQ46" s="100"/>
      <c r="AR46" s="100"/>
      <c r="AS46" s="101"/>
      <c r="AT46" s="102"/>
      <c r="AU46" s="102"/>
      <c r="AV46" s="102"/>
      <c r="AW46" s="1569"/>
      <c r="AX46" s="1570"/>
      <c r="AY46" s="102"/>
    </row>
    <row r="47" spans="2:73" s="1" customFormat="1" ht="12" customHeight="1">
      <c r="B47" s="1429" t="s">
        <v>329</v>
      </c>
      <c r="C47" s="1430"/>
      <c r="D47" s="1430"/>
      <c r="E47" s="1431"/>
      <c r="F47" s="32"/>
      <c r="G47" s="9"/>
      <c r="H47" s="9"/>
      <c r="I47" s="9"/>
      <c r="J47" s="9"/>
      <c r="K47" s="18"/>
      <c r="L47" s="17"/>
      <c r="M47" s="32">
        <f t="shared" ref="M47:R47" si="7">F47</f>
        <v>0</v>
      </c>
      <c r="N47" s="9">
        <f t="shared" si="7"/>
        <v>0</v>
      </c>
      <c r="O47" s="9">
        <f t="shared" si="7"/>
        <v>0</v>
      </c>
      <c r="P47" s="9">
        <f t="shared" si="7"/>
        <v>0</v>
      </c>
      <c r="Q47" s="9">
        <f t="shared" si="7"/>
        <v>0</v>
      </c>
      <c r="R47" s="18">
        <f t="shared" si="7"/>
        <v>0</v>
      </c>
      <c r="S47" s="17"/>
      <c r="T47" s="32">
        <f>'７月'!T47+'８月'!F47</f>
        <v>0</v>
      </c>
      <c r="U47" s="9">
        <f>'７月'!U47+'８月'!G47</f>
        <v>0</v>
      </c>
      <c r="V47" s="9">
        <f>'７月'!V47+'８月'!H47</f>
        <v>0</v>
      </c>
      <c r="W47" s="9">
        <f>'７月'!W47+'８月'!I47</f>
        <v>0</v>
      </c>
      <c r="X47" s="9">
        <f>'７月'!X47+'８月'!J47</f>
        <v>0</v>
      </c>
      <c r="Y47" s="18">
        <f>'７月'!Y47+'８月'!K47</f>
        <v>0</v>
      </c>
      <c r="Z47" s="20"/>
      <c r="AA47" s="1522"/>
      <c r="AB47" s="1525" t="s">
        <v>142</v>
      </c>
      <c r="AC47" s="1526"/>
      <c r="AD47" s="103"/>
      <c r="AE47" s="58"/>
      <c r="AF47" s="58"/>
      <c r="AG47" s="58"/>
      <c r="AH47" s="58"/>
      <c r="AI47" s="58"/>
      <c r="AJ47" s="58"/>
      <c r="AK47" s="58"/>
      <c r="AL47" s="104"/>
      <c r="AM47" s="1563"/>
      <c r="AN47" s="1564"/>
      <c r="AO47" s="97"/>
      <c r="AP47" s="103"/>
      <c r="AQ47" s="58"/>
      <c r="AR47" s="58"/>
      <c r="AS47" s="104"/>
      <c r="AT47" s="97"/>
      <c r="AU47" s="97"/>
      <c r="AV47" s="97"/>
      <c r="AW47" s="1563"/>
      <c r="AX47" s="1564"/>
      <c r="AY47" s="97"/>
    </row>
    <row r="48" spans="2:73" ht="12" customHeight="1"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14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2" customHeight="1"/>
    <row r="51" spans="2:14" ht="12" customHeight="1"/>
    <row r="52" spans="2:14" ht="12" customHeight="1"/>
    <row r="53" spans="2:14" ht="12" customHeight="1"/>
    <row r="54" spans="2:14" ht="12" customHeight="1"/>
    <row r="55" spans="2:14" ht="12" customHeight="1"/>
    <row r="56" spans="2:14" ht="12" customHeight="1"/>
    <row r="57" spans="2:14" ht="12" customHeight="1"/>
    <row r="58" spans="2:14" ht="12" customHeight="1"/>
    <row r="59" spans="2:14" ht="12" customHeight="1"/>
  </sheetData>
  <mergeCells count="123">
    <mergeCell ref="AT34:AY34"/>
    <mergeCell ref="AT31:AY31"/>
    <mergeCell ref="AT32:AY32"/>
    <mergeCell ref="AT21:AY21"/>
    <mergeCell ref="AT22:AY22"/>
    <mergeCell ref="AT23:AY23"/>
    <mergeCell ref="AT25:AY25"/>
    <mergeCell ref="D34:P34"/>
    <mergeCell ref="D21:P21"/>
    <mergeCell ref="D22:P22"/>
    <mergeCell ref="D33:P33"/>
    <mergeCell ref="AT30:AY30"/>
    <mergeCell ref="AT29:AY29"/>
    <mergeCell ref="AT4:AY4"/>
    <mergeCell ref="AT5:AY5"/>
    <mergeCell ref="AT6:AY6"/>
    <mergeCell ref="AT7:AY7"/>
    <mergeCell ref="AT8:AY8"/>
    <mergeCell ref="AT9:AY9"/>
    <mergeCell ref="AT10:AY10"/>
    <mergeCell ref="AT11:AY11"/>
    <mergeCell ref="AT12:AY12"/>
    <mergeCell ref="AT15:AY15"/>
    <mergeCell ref="AT16:AY16"/>
    <mergeCell ref="AT20:AY20"/>
    <mergeCell ref="AT18:AY18"/>
    <mergeCell ref="AT19:AY19"/>
    <mergeCell ref="AT13:AY13"/>
    <mergeCell ref="AT14:AY14"/>
    <mergeCell ref="AT17:AY17"/>
    <mergeCell ref="AA45:AA47"/>
    <mergeCell ref="AB45:AC45"/>
    <mergeCell ref="AM45:AN45"/>
    <mergeCell ref="AW45:AX45"/>
    <mergeCell ref="AB46:AC46"/>
    <mergeCell ref="AM46:AN46"/>
    <mergeCell ref="AW46:AX46"/>
    <mergeCell ref="AB47:AC47"/>
    <mergeCell ref="AM47:AN47"/>
    <mergeCell ref="AW47:AX47"/>
    <mergeCell ref="AY37:AY38"/>
    <mergeCell ref="AU37:AU38"/>
    <mergeCell ref="AV37:AV38"/>
    <mergeCell ref="AA42:AA44"/>
    <mergeCell ref="AB42:AC42"/>
    <mergeCell ref="AM42:AN42"/>
    <mergeCell ref="AW42:AX42"/>
    <mergeCell ref="AB43:AC43"/>
    <mergeCell ref="AM43:AN43"/>
    <mergeCell ref="AW43:AX43"/>
    <mergeCell ref="AB44:AC44"/>
    <mergeCell ref="AM44:AN44"/>
    <mergeCell ref="AW44:AX44"/>
    <mergeCell ref="B1:AY1"/>
    <mergeCell ref="D7:P7"/>
    <mergeCell ref="D8:P8"/>
    <mergeCell ref="B2:B3"/>
    <mergeCell ref="C2:C3"/>
    <mergeCell ref="D4:P4"/>
    <mergeCell ref="D5:P5"/>
    <mergeCell ref="AP2:AS2"/>
    <mergeCell ref="Q2:Q3"/>
    <mergeCell ref="R2:W2"/>
    <mergeCell ref="AD2:AI2"/>
    <mergeCell ref="AJ2:AO2"/>
    <mergeCell ref="AT2:AY3"/>
    <mergeCell ref="D9:P9"/>
    <mergeCell ref="X2:AC2"/>
    <mergeCell ref="D28:P28"/>
    <mergeCell ref="D14:P14"/>
    <mergeCell ref="D2:P3"/>
    <mergeCell ref="D12:P12"/>
    <mergeCell ref="D6:P6"/>
    <mergeCell ref="D10:P10"/>
    <mergeCell ref="D11:P11"/>
    <mergeCell ref="D25:P25"/>
    <mergeCell ref="D26:P26"/>
    <mergeCell ref="D27:P27"/>
    <mergeCell ref="D30:P30"/>
    <mergeCell ref="D29:P29"/>
    <mergeCell ref="D13:P13"/>
    <mergeCell ref="D23:P23"/>
    <mergeCell ref="D24:P24"/>
    <mergeCell ref="D15:P15"/>
    <mergeCell ref="D16:P16"/>
    <mergeCell ref="D17:P17"/>
    <mergeCell ref="D18:P18"/>
    <mergeCell ref="D19:P19"/>
    <mergeCell ref="D20:P20"/>
    <mergeCell ref="B47:E47"/>
    <mergeCell ref="B37:E37"/>
    <mergeCell ref="D35:P35"/>
    <mergeCell ref="B38:E38"/>
    <mergeCell ref="B40:E40"/>
    <mergeCell ref="B41:E41"/>
    <mergeCell ref="B42:E42"/>
    <mergeCell ref="B44:E44"/>
    <mergeCell ref="B45:E45"/>
    <mergeCell ref="B46:E46"/>
    <mergeCell ref="AA37:AC38"/>
    <mergeCell ref="AT37:AT38"/>
    <mergeCell ref="AW37:AX38"/>
    <mergeCell ref="AD37:AL37"/>
    <mergeCell ref="AT35:AY35"/>
    <mergeCell ref="B35:C35"/>
    <mergeCell ref="D32:P32"/>
    <mergeCell ref="D31:P31"/>
    <mergeCell ref="B43:E43"/>
    <mergeCell ref="B39:E39"/>
    <mergeCell ref="R35:W35"/>
    <mergeCell ref="AA39:AA41"/>
    <mergeCell ref="AB39:AC39"/>
    <mergeCell ref="AM39:AN39"/>
    <mergeCell ref="AM37:AN38"/>
    <mergeCell ref="AB41:AC41"/>
    <mergeCell ref="AM41:AN41"/>
    <mergeCell ref="AB40:AC40"/>
    <mergeCell ref="AW41:AX41"/>
    <mergeCell ref="AO37:AO38"/>
    <mergeCell ref="AP37:AS37"/>
    <mergeCell ref="AW39:AX39"/>
    <mergeCell ref="AM40:AN40"/>
    <mergeCell ref="AW40:AX40"/>
  </mergeCells>
  <phoneticPr fontId="2"/>
  <pageMargins left="0.59055118110236227" right="0.59055118110236227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3</vt:i4>
      </vt:variant>
    </vt:vector>
  </HeadingPairs>
  <TitlesOfParts>
    <vt:vector size="28" baseType="lpstr">
      <vt:lpstr>保護者</vt:lpstr>
      <vt:lpstr>スクールカレンダー</vt:lpstr>
      <vt:lpstr>時数配分</vt:lpstr>
      <vt:lpstr>教科別時数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授業日数</vt:lpstr>
      <vt:lpstr>行事</vt:lpstr>
      <vt:lpstr>ク・児</vt:lpstr>
      <vt:lpstr>月別予定数</vt:lpstr>
      <vt:lpstr>行事 (2)</vt:lpstr>
      <vt:lpstr>ク・児 (2)</vt:lpstr>
      <vt:lpstr>月別予定数 (2)</vt:lpstr>
      <vt:lpstr>時数配分 (2)</vt:lpstr>
      <vt:lpstr>国・書配分</vt:lpstr>
      <vt:lpstr>スクールカレンダー!Print_Area</vt:lpstr>
      <vt:lpstr>教科別時数!Print_Area</vt:lpstr>
      <vt:lpstr>保護者!Print_Area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篠崎　章</dc:creator>
  <cp:lastModifiedBy>tc07</cp:lastModifiedBy>
  <cp:lastPrinted>2020-04-07T07:50:21Z</cp:lastPrinted>
  <dcterms:created xsi:type="dcterms:W3CDTF">2002-12-17T02:01:16Z</dcterms:created>
  <dcterms:modified xsi:type="dcterms:W3CDTF">2020-04-07T07:50:27Z</dcterms:modified>
</cp:coreProperties>
</file>